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165" windowWidth="10845" windowHeight="8670"/>
  </bookViews>
  <sheets>
    <sheet name="ein Datensatz" sheetId="6" r:id="rId1"/>
    <sheet name="DV-IDENTITY-0" sheetId="16" state="veryHidden" r:id="rId2"/>
  </sheets>
  <calcPr calcId="145621" iterate="1"/>
</workbook>
</file>

<file path=xl/calcChain.xml><?xml version="1.0" encoding="utf-8"?>
<calcChain xmlns="http://schemas.openxmlformats.org/spreadsheetml/2006/main">
  <c r="P8" i="6" l="1"/>
  <c r="N8" i="6"/>
  <c r="A10" i="16" l="1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V10" i="16"/>
  <c r="W10" i="16"/>
  <c r="X10" i="16"/>
  <c r="Y10" i="16"/>
  <c r="Z10" i="16"/>
  <c r="AA10" i="16"/>
  <c r="AB10" i="16"/>
  <c r="AC10" i="16"/>
  <c r="AD10" i="16"/>
  <c r="AE10" i="16"/>
  <c r="AF10" i="16"/>
  <c r="AG10" i="16"/>
  <c r="AH10" i="16"/>
  <c r="AI10" i="16"/>
  <c r="AJ10" i="16"/>
  <c r="AK10" i="16"/>
  <c r="AL10" i="16"/>
  <c r="AM10" i="16"/>
  <c r="AN10" i="16"/>
  <c r="AO10" i="16"/>
  <c r="AP10" i="16"/>
  <c r="AQ10" i="16"/>
  <c r="AR10" i="16"/>
  <c r="AS10" i="16"/>
  <c r="AT10" i="16"/>
  <c r="AU10" i="16"/>
  <c r="AV10" i="16"/>
  <c r="AW10" i="16"/>
  <c r="AX10" i="16"/>
  <c r="AY10" i="16"/>
  <c r="AZ10" i="16"/>
  <c r="BA10" i="16"/>
  <c r="BB10" i="16"/>
  <c r="BC10" i="16"/>
  <c r="BD10" i="16"/>
  <c r="BE10" i="16"/>
  <c r="BF10" i="16"/>
  <c r="BG10" i="16"/>
  <c r="BH10" i="16"/>
  <c r="BI10" i="16"/>
  <c r="BJ10" i="16"/>
  <c r="BK10" i="16"/>
  <c r="BL10" i="16"/>
  <c r="BM10" i="16"/>
  <c r="BN10" i="16"/>
  <c r="BO10" i="16"/>
  <c r="BP10" i="16"/>
  <c r="BQ10" i="16"/>
  <c r="BR10" i="16"/>
  <c r="BS10" i="16"/>
  <c r="BT10" i="16"/>
  <c r="BU10" i="16"/>
  <c r="CC10" i="16"/>
  <c r="CD10" i="16"/>
  <c r="CE10" i="16"/>
  <c r="CF10" i="16"/>
  <c r="CG10" i="16"/>
  <c r="CH10" i="16"/>
  <c r="CI10" i="16"/>
  <c r="CJ10" i="16"/>
  <c r="A9" i="16"/>
  <c r="B9" i="16"/>
  <c r="C9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W9" i="16"/>
  <c r="X9" i="16"/>
  <c r="Y9" i="16"/>
  <c r="Z9" i="16"/>
  <c r="AA9" i="16"/>
  <c r="AB9" i="16"/>
  <c r="AC9" i="16"/>
  <c r="AD9" i="16"/>
  <c r="AE9" i="16"/>
  <c r="AF9" i="16"/>
  <c r="AG9" i="16"/>
  <c r="AH9" i="16"/>
  <c r="AI9" i="16"/>
  <c r="AJ9" i="16"/>
  <c r="AK9" i="16"/>
  <c r="AL9" i="16"/>
  <c r="AM9" i="16"/>
  <c r="AN9" i="16"/>
  <c r="AO9" i="16"/>
  <c r="AP9" i="16"/>
  <c r="AQ9" i="16"/>
  <c r="AR9" i="16"/>
  <c r="AS9" i="16"/>
  <c r="AT9" i="16"/>
  <c r="AU9" i="16"/>
  <c r="AV9" i="16"/>
  <c r="AW9" i="16"/>
  <c r="AX9" i="16"/>
  <c r="AY9" i="16"/>
  <c r="AZ9" i="16"/>
  <c r="BA9" i="16"/>
  <c r="BB9" i="16"/>
  <c r="BC9" i="16"/>
  <c r="BD9" i="16"/>
  <c r="BE9" i="16"/>
  <c r="BF9" i="16"/>
  <c r="BG9" i="16"/>
  <c r="BH9" i="16"/>
  <c r="BI9" i="16"/>
  <c r="BJ9" i="16"/>
  <c r="BK9" i="16"/>
  <c r="BL9" i="16"/>
  <c r="BM9" i="16"/>
  <c r="BN9" i="16"/>
  <c r="BO9" i="16"/>
  <c r="BP9" i="16"/>
  <c r="BQ9" i="16"/>
  <c r="BR9" i="16"/>
  <c r="BS9" i="16"/>
  <c r="BT9" i="16"/>
  <c r="BU9" i="16"/>
  <c r="BV9" i="16"/>
  <c r="BW9" i="16"/>
  <c r="BX9" i="16"/>
  <c r="BY9" i="16"/>
  <c r="BZ9" i="16"/>
  <c r="CA9" i="16"/>
  <c r="CB9" i="16"/>
  <c r="CC9" i="16"/>
  <c r="CD9" i="16"/>
  <c r="CE9" i="16"/>
  <c r="CF9" i="16"/>
  <c r="CG9" i="16"/>
  <c r="CH9" i="16"/>
  <c r="CI9" i="16"/>
  <c r="CJ9" i="16"/>
  <c r="CK9" i="16"/>
  <c r="CL9" i="16"/>
  <c r="CM9" i="16"/>
  <c r="CN9" i="16"/>
  <c r="CO9" i="16"/>
  <c r="CP9" i="16"/>
  <c r="CQ9" i="16"/>
  <c r="CR9" i="16"/>
  <c r="CS9" i="16"/>
  <c r="CT9" i="16"/>
  <c r="CU9" i="16"/>
  <c r="CV9" i="16"/>
  <c r="CW9" i="16"/>
  <c r="CX9" i="16"/>
  <c r="CY9" i="16"/>
  <c r="CZ9" i="16"/>
  <c r="DA9" i="16"/>
  <c r="DB9" i="16"/>
  <c r="DC9" i="16"/>
  <c r="DD9" i="16"/>
  <c r="DE9" i="16"/>
  <c r="DF9" i="16"/>
  <c r="DG9" i="16"/>
  <c r="DH9" i="16"/>
  <c r="DI9" i="16"/>
  <c r="DJ9" i="16"/>
  <c r="DK9" i="16"/>
  <c r="DL9" i="16"/>
  <c r="DM9" i="16"/>
  <c r="DN9" i="16"/>
  <c r="DO9" i="16"/>
  <c r="DP9" i="16"/>
  <c r="DQ9" i="16"/>
  <c r="DR9" i="16"/>
  <c r="DS9" i="16"/>
  <c r="DT9" i="16"/>
  <c r="DU9" i="16"/>
  <c r="DV9" i="16"/>
  <c r="DW9" i="16"/>
  <c r="DX9" i="16"/>
  <c r="DY9" i="16"/>
  <c r="DZ9" i="16"/>
  <c r="EA9" i="16"/>
  <c r="EB9" i="16"/>
  <c r="EC9" i="16"/>
  <c r="ED9" i="16"/>
  <c r="EE9" i="16"/>
  <c r="EF9" i="16"/>
  <c r="EG9" i="16"/>
  <c r="EH9" i="16"/>
  <c r="EI9" i="16"/>
  <c r="EJ9" i="16"/>
  <c r="EK9" i="16"/>
  <c r="EL9" i="16"/>
  <c r="EM9" i="16"/>
  <c r="EN9" i="16"/>
  <c r="EO9" i="16"/>
  <c r="EP9" i="16"/>
  <c r="EQ9" i="16"/>
  <c r="ER9" i="16"/>
  <c r="ES9" i="16"/>
  <c r="ET9" i="16"/>
  <c r="EU9" i="16"/>
  <c r="EV9" i="16"/>
  <c r="EW9" i="16"/>
  <c r="EX9" i="16"/>
  <c r="EY9" i="16"/>
  <c r="EZ9" i="16"/>
  <c r="FA9" i="16"/>
  <c r="FB9" i="16"/>
  <c r="FC9" i="16"/>
  <c r="FD9" i="16"/>
  <c r="FE9" i="16"/>
  <c r="FF9" i="16"/>
  <c r="FG9" i="16"/>
  <c r="FH9" i="16"/>
  <c r="FI9" i="16"/>
  <c r="FJ9" i="16"/>
  <c r="FK9" i="16"/>
  <c r="FL9" i="16"/>
  <c r="FM9" i="16"/>
  <c r="FN9" i="16"/>
  <c r="FO9" i="16"/>
  <c r="FP9" i="16"/>
  <c r="FQ9" i="16"/>
  <c r="FR9" i="16"/>
  <c r="FS9" i="16"/>
  <c r="FT9" i="16"/>
  <c r="FU9" i="16"/>
  <c r="FV9" i="16"/>
  <c r="FW9" i="16"/>
  <c r="FX9" i="16"/>
  <c r="FY9" i="16"/>
  <c r="FZ9" i="16"/>
  <c r="GA9" i="16"/>
  <c r="GB9" i="16"/>
  <c r="GC9" i="16"/>
  <c r="GD9" i="16"/>
  <c r="GE9" i="16"/>
  <c r="GF9" i="16"/>
  <c r="GG9" i="16"/>
  <c r="GH9" i="16"/>
  <c r="GI9" i="16"/>
  <c r="GJ9" i="16"/>
  <c r="GK9" i="16"/>
  <c r="GL9" i="16"/>
  <c r="GM9" i="16"/>
  <c r="GN9" i="16"/>
  <c r="GO9" i="16"/>
  <c r="GP9" i="16"/>
  <c r="GQ9" i="16"/>
  <c r="GR9" i="16"/>
  <c r="GS9" i="16"/>
  <c r="GT9" i="16"/>
  <c r="GU9" i="16"/>
  <c r="GV9" i="16"/>
  <c r="GW9" i="16"/>
  <c r="GX9" i="16"/>
  <c r="GY9" i="16"/>
  <c r="GZ9" i="16"/>
  <c r="HA9" i="16"/>
  <c r="HB9" i="16"/>
  <c r="HC9" i="16"/>
  <c r="HD9" i="16"/>
  <c r="HE9" i="16"/>
  <c r="HF9" i="16"/>
  <c r="HG9" i="16"/>
  <c r="HH9" i="16"/>
  <c r="HI9" i="16"/>
  <c r="HJ9" i="16"/>
  <c r="HK9" i="16"/>
  <c r="HL9" i="16"/>
  <c r="HM9" i="16"/>
  <c r="HN9" i="16"/>
  <c r="HO9" i="16"/>
  <c r="HP9" i="16"/>
  <c r="HQ9" i="16"/>
  <c r="HR9" i="16"/>
  <c r="HS9" i="16"/>
  <c r="HT9" i="16"/>
  <c r="HU9" i="16"/>
  <c r="HV9" i="16"/>
  <c r="HW9" i="16"/>
  <c r="HX9" i="16"/>
  <c r="HY9" i="16"/>
  <c r="HZ9" i="16"/>
  <c r="IA9" i="16"/>
  <c r="IB9" i="16"/>
  <c r="IC9" i="16"/>
  <c r="ID9" i="16"/>
  <c r="IE9" i="16"/>
  <c r="IF9" i="16"/>
  <c r="IG9" i="16"/>
  <c r="IH9" i="16"/>
  <c r="II9" i="16"/>
  <c r="IJ9" i="16"/>
  <c r="IK9" i="16"/>
  <c r="IL9" i="16"/>
  <c r="IM9" i="16"/>
  <c r="IN9" i="16"/>
  <c r="IO9" i="16"/>
  <c r="IP9" i="16"/>
  <c r="IQ9" i="16"/>
  <c r="IR9" i="16"/>
  <c r="IS9" i="16"/>
  <c r="IT9" i="16"/>
  <c r="IU9" i="16"/>
  <c r="IV9" i="16"/>
  <c r="A8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Y8" i="16"/>
  <c r="Z8" i="16"/>
  <c r="AA8" i="16"/>
  <c r="AB8" i="16"/>
  <c r="AC8" i="16"/>
  <c r="AD8" i="16"/>
  <c r="AE8" i="16"/>
  <c r="AF8" i="16"/>
  <c r="AG8" i="16"/>
  <c r="AH8" i="16"/>
  <c r="AI8" i="16"/>
  <c r="AJ8" i="16"/>
  <c r="AK8" i="16"/>
  <c r="AL8" i="16"/>
  <c r="AM8" i="16"/>
  <c r="AN8" i="16"/>
  <c r="AO8" i="16"/>
  <c r="AP8" i="16"/>
  <c r="AQ8" i="16"/>
  <c r="AR8" i="16"/>
  <c r="AS8" i="16"/>
  <c r="AT8" i="16"/>
  <c r="AU8" i="16"/>
  <c r="AV8" i="16"/>
  <c r="AW8" i="16"/>
  <c r="AX8" i="16"/>
  <c r="AY8" i="16"/>
  <c r="AZ8" i="16"/>
  <c r="BA8" i="16"/>
  <c r="BB8" i="16"/>
  <c r="BC8" i="16"/>
  <c r="BD8" i="16"/>
  <c r="BE8" i="16"/>
  <c r="BF8" i="16"/>
  <c r="BG8" i="16"/>
  <c r="BH8" i="16"/>
  <c r="BI8" i="16"/>
  <c r="BJ8" i="16"/>
  <c r="BK8" i="16"/>
  <c r="BL8" i="16"/>
  <c r="BM8" i="16"/>
  <c r="BN8" i="16"/>
  <c r="BO8" i="16"/>
  <c r="BP8" i="16"/>
  <c r="BQ8" i="16"/>
  <c r="BR8" i="16"/>
  <c r="BS8" i="16"/>
  <c r="BT8" i="16"/>
  <c r="BU8" i="16"/>
  <c r="BV8" i="16"/>
  <c r="BW8" i="16"/>
  <c r="BX8" i="16"/>
  <c r="BY8" i="16"/>
  <c r="BZ8" i="16"/>
  <c r="CA8" i="16"/>
  <c r="CB8" i="16"/>
  <c r="CC8" i="16"/>
  <c r="CD8" i="16"/>
  <c r="CE8" i="16"/>
  <c r="CF8" i="16"/>
  <c r="CG8" i="16"/>
  <c r="CH8" i="16"/>
  <c r="CI8" i="16"/>
  <c r="CJ8" i="16"/>
  <c r="CK8" i="16"/>
  <c r="CL8" i="16"/>
  <c r="CM8" i="16"/>
  <c r="CN8" i="16"/>
  <c r="CO8" i="16"/>
  <c r="CP8" i="16"/>
  <c r="CQ8" i="16"/>
  <c r="CR8" i="16"/>
  <c r="CS8" i="16"/>
  <c r="CT8" i="16"/>
  <c r="CU8" i="16"/>
  <c r="CV8" i="16"/>
  <c r="CW8" i="16"/>
  <c r="CX8" i="16"/>
  <c r="CY8" i="16"/>
  <c r="CZ8" i="16"/>
  <c r="DA8" i="16"/>
  <c r="DB8" i="16"/>
  <c r="DC8" i="16"/>
  <c r="DD8" i="16"/>
  <c r="DE8" i="16"/>
  <c r="DF8" i="16"/>
  <c r="DG8" i="16"/>
  <c r="DH8" i="16"/>
  <c r="DI8" i="16"/>
  <c r="DJ8" i="16"/>
  <c r="DK8" i="16"/>
  <c r="DL8" i="16"/>
  <c r="DM8" i="16"/>
  <c r="DN8" i="16"/>
  <c r="DO8" i="16"/>
  <c r="DP8" i="16"/>
  <c r="DQ8" i="16"/>
  <c r="DR8" i="16"/>
  <c r="DS8" i="16"/>
  <c r="DT8" i="16"/>
  <c r="DU8" i="16"/>
  <c r="DV8" i="16"/>
  <c r="DW8" i="16"/>
  <c r="DX8" i="16"/>
  <c r="DY8" i="16"/>
  <c r="DZ8" i="16"/>
  <c r="EA8" i="16"/>
  <c r="EB8" i="16"/>
  <c r="EC8" i="16"/>
  <c r="ED8" i="16"/>
  <c r="EE8" i="16"/>
  <c r="EF8" i="16"/>
  <c r="EG8" i="16"/>
  <c r="EH8" i="16"/>
  <c r="EI8" i="16"/>
  <c r="EJ8" i="16"/>
  <c r="EK8" i="16"/>
  <c r="EL8" i="16"/>
  <c r="EM8" i="16"/>
  <c r="EN8" i="16"/>
  <c r="EO8" i="16"/>
  <c r="EP8" i="16"/>
  <c r="EQ8" i="16"/>
  <c r="ER8" i="16"/>
  <c r="ES8" i="16"/>
  <c r="ET8" i="16"/>
  <c r="EU8" i="16"/>
  <c r="EV8" i="16"/>
  <c r="EW8" i="16"/>
  <c r="EX8" i="16"/>
  <c r="EY8" i="16"/>
  <c r="EZ8" i="16"/>
  <c r="FA8" i="16"/>
  <c r="FB8" i="16"/>
  <c r="FC8" i="16"/>
  <c r="FD8" i="16"/>
  <c r="FE8" i="16"/>
  <c r="FF8" i="16"/>
  <c r="FG8" i="16"/>
  <c r="FH8" i="16"/>
  <c r="FI8" i="16"/>
  <c r="FJ8" i="16"/>
  <c r="FK8" i="16"/>
  <c r="FL8" i="16"/>
  <c r="FM8" i="16"/>
  <c r="FN8" i="16"/>
  <c r="FO8" i="16"/>
  <c r="FP8" i="16"/>
  <c r="FQ8" i="16"/>
  <c r="FR8" i="16"/>
  <c r="FS8" i="16"/>
  <c r="FT8" i="16"/>
  <c r="FU8" i="16"/>
  <c r="FV8" i="16"/>
  <c r="FW8" i="16"/>
  <c r="FX8" i="16"/>
  <c r="FY8" i="16"/>
  <c r="FZ8" i="16"/>
  <c r="GA8" i="16"/>
  <c r="GB8" i="16"/>
  <c r="GC8" i="16"/>
  <c r="GD8" i="16"/>
  <c r="GE8" i="16"/>
  <c r="GF8" i="16"/>
  <c r="GG8" i="16"/>
  <c r="GH8" i="16"/>
  <c r="GI8" i="16"/>
  <c r="GJ8" i="16"/>
  <c r="GK8" i="16"/>
  <c r="GL8" i="16"/>
  <c r="GM8" i="16"/>
  <c r="GN8" i="16"/>
  <c r="GO8" i="16"/>
  <c r="GP8" i="16"/>
  <c r="GQ8" i="16"/>
  <c r="GR8" i="16"/>
  <c r="GS8" i="16"/>
  <c r="GT8" i="16"/>
  <c r="GU8" i="16"/>
  <c r="GV8" i="16"/>
  <c r="GW8" i="16"/>
  <c r="GX8" i="16"/>
  <c r="GY8" i="16"/>
  <c r="GZ8" i="16"/>
  <c r="HA8" i="16"/>
  <c r="HB8" i="16"/>
  <c r="HC8" i="16"/>
  <c r="HD8" i="16"/>
  <c r="HE8" i="16"/>
  <c r="HF8" i="16"/>
  <c r="HG8" i="16"/>
  <c r="HH8" i="16"/>
  <c r="HI8" i="16"/>
  <c r="HJ8" i="16"/>
  <c r="HK8" i="16"/>
  <c r="HL8" i="16"/>
  <c r="HM8" i="16"/>
  <c r="HN8" i="16"/>
  <c r="HO8" i="16"/>
  <c r="HP8" i="16"/>
  <c r="HQ8" i="16"/>
  <c r="HR8" i="16"/>
  <c r="HS8" i="16"/>
  <c r="HT8" i="16"/>
  <c r="HU8" i="16"/>
  <c r="HV8" i="16"/>
  <c r="HW8" i="16"/>
  <c r="HX8" i="16"/>
  <c r="HY8" i="16"/>
  <c r="HZ8" i="16"/>
  <c r="IA8" i="16"/>
  <c r="IB8" i="16"/>
  <c r="IC8" i="16"/>
  <c r="ID8" i="16"/>
  <c r="IE8" i="16"/>
  <c r="IF8" i="16"/>
  <c r="IG8" i="16"/>
  <c r="IH8" i="16"/>
  <c r="II8" i="16"/>
  <c r="IJ8" i="16"/>
  <c r="IK8" i="16"/>
  <c r="IL8" i="16"/>
  <c r="IM8" i="16"/>
  <c r="IN8" i="16"/>
  <c r="IO8" i="16"/>
  <c r="IP8" i="16"/>
  <c r="IQ8" i="16"/>
  <c r="IR8" i="16"/>
  <c r="IS8" i="16"/>
  <c r="IT8" i="16"/>
  <c r="IU8" i="16"/>
  <c r="IV8" i="16"/>
  <c r="A7" i="16"/>
  <c r="B7" i="16"/>
  <c r="C7" i="16"/>
  <c r="D7" i="16"/>
  <c r="E7" i="16"/>
  <c r="F7" i="16"/>
  <c r="G7" i="16"/>
  <c r="H7" i="16"/>
  <c r="I7" i="16"/>
  <c r="J7" i="16"/>
  <c r="K7" i="16"/>
  <c r="L7" i="16"/>
  <c r="T7" i="16"/>
  <c r="U7" i="16"/>
  <c r="V7" i="16"/>
  <c r="W7" i="16"/>
  <c r="X7" i="16"/>
  <c r="Y7" i="16"/>
  <c r="Z7" i="16"/>
  <c r="AA7" i="16"/>
  <c r="AB7" i="16"/>
  <c r="AC7" i="16"/>
  <c r="AD7" i="16"/>
  <c r="AE7" i="16"/>
  <c r="AF7" i="16"/>
  <c r="AG7" i="16"/>
  <c r="AH7" i="16"/>
  <c r="AI7" i="16"/>
  <c r="AJ7" i="16"/>
  <c r="AK7" i="16"/>
  <c r="AL7" i="16"/>
  <c r="AM7" i="16"/>
  <c r="AN7" i="16"/>
  <c r="AO7" i="16"/>
  <c r="AP7" i="16"/>
  <c r="AQ7" i="16"/>
  <c r="AR7" i="16"/>
  <c r="AS7" i="16"/>
  <c r="AT7" i="16"/>
  <c r="AU7" i="16"/>
  <c r="AV7" i="16"/>
  <c r="AW7" i="16"/>
  <c r="AX7" i="16"/>
  <c r="AY7" i="16"/>
  <c r="AZ7" i="16"/>
  <c r="BA7" i="16"/>
  <c r="BB7" i="16"/>
  <c r="BC7" i="16"/>
  <c r="BD7" i="16"/>
  <c r="BE7" i="16"/>
  <c r="BF7" i="16"/>
  <c r="BG7" i="16"/>
  <c r="BH7" i="16"/>
  <c r="BI7" i="16"/>
  <c r="BJ7" i="16"/>
  <c r="BK7" i="16"/>
  <c r="BL7" i="16"/>
  <c r="BM7" i="16"/>
  <c r="BN7" i="16"/>
  <c r="BO7" i="16"/>
  <c r="BP7" i="16"/>
  <c r="BQ7" i="16"/>
  <c r="BR7" i="16"/>
  <c r="BS7" i="16"/>
  <c r="BT7" i="16"/>
  <c r="BU7" i="16"/>
  <c r="BV7" i="16"/>
  <c r="BW7" i="16"/>
  <c r="BX7" i="16"/>
  <c r="BY7" i="16"/>
  <c r="BZ7" i="16"/>
  <c r="CA7" i="16"/>
  <c r="CB7" i="16"/>
  <c r="CC7" i="16"/>
  <c r="CD7" i="16"/>
  <c r="CE7" i="16"/>
  <c r="CF7" i="16"/>
  <c r="CG7" i="16"/>
  <c r="CH7" i="16"/>
  <c r="CI7" i="16"/>
  <c r="CJ7" i="16"/>
  <c r="CK7" i="16"/>
  <c r="CL7" i="16"/>
  <c r="CM7" i="16"/>
  <c r="CN7" i="16"/>
  <c r="CO7" i="16"/>
  <c r="CP7" i="16"/>
  <c r="CQ7" i="16"/>
  <c r="CR7" i="16"/>
  <c r="CS7" i="16"/>
  <c r="CT7" i="16"/>
  <c r="CU7" i="16"/>
  <c r="CV7" i="16"/>
  <c r="CW7" i="16"/>
  <c r="CX7" i="16"/>
  <c r="CY7" i="16"/>
  <c r="CZ7" i="16"/>
  <c r="DA7" i="16"/>
  <c r="DB7" i="16"/>
  <c r="DC7" i="16"/>
  <c r="DD7" i="16"/>
  <c r="DE7" i="16"/>
  <c r="DF7" i="16"/>
  <c r="DG7" i="16"/>
  <c r="DH7" i="16"/>
  <c r="DI7" i="16"/>
  <c r="DJ7" i="16"/>
  <c r="DK7" i="16"/>
  <c r="DL7" i="16"/>
  <c r="DM7" i="16"/>
  <c r="DN7" i="16"/>
  <c r="DO7" i="16"/>
  <c r="DP7" i="16"/>
  <c r="DQ7" i="16"/>
  <c r="DR7" i="16"/>
  <c r="DS7" i="16"/>
  <c r="DT7" i="16"/>
  <c r="DU7" i="16"/>
  <c r="DV7" i="16"/>
  <c r="DW7" i="16"/>
  <c r="DX7" i="16"/>
  <c r="DY7" i="16"/>
  <c r="DZ7" i="16"/>
  <c r="EA7" i="16"/>
  <c r="EB7" i="16"/>
  <c r="EC7" i="16"/>
  <c r="ED7" i="16"/>
  <c r="EE7" i="16"/>
  <c r="EF7" i="16"/>
  <c r="EG7" i="16"/>
  <c r="EH7" i="16"/>
  <c r="EI7" i="16"/>
  <c r="EJ7" i="16"/>
  <c r="EK7" i="16"/>
  <c r="EL7" i="16"/>
  <c r="EM7" i="16"/>
  <c r="EN7" i="16"/>
  <c r="EO7" i="16"/>
  <c r="EP7" i="16"/>
  <c r="EQ7" i="16"/>
  <c r="ER7" i="16"/>
  <c r="ES7" i="16"/>
  <c r="ET7" i="16"/>
  <c r="EU7" i="16"/>
  <c r="EV7" i="16"/>
  <c r="EW7" i="16"/>
  <c r="EX7" i="16"/>
  <c r="EY7" i="16"/>
  <c r="EZ7" i="16"/>
  <c r="FA7" i="16"/>
  <c r="FB7" i="16"/>
  <c r="FC7" i="16"/>
  <c r="FD7" i="16"/>
  <c r="FE7" i="16"/>
  <c r="FF7" i="16"/>
  <c r="FG7" i="16"/>
  <c r="FH7" i="16"/>
  <c r="FI7" i="16"/>
  <c r="FJ7" i="16"/>
  <c r="FK7" i="16"/>
  <c r="FL7" i="16"/>
  <c r="FM7" i="16"/>
  <c r="FN7" i="16"/>
  <c r="FO7" i="16"/>
  <c r="FP7" i="16"/>
  <c r="FQ7" i="16"/>
  <c r="FR7" i="16"/>
  <c r="FS7" i="16"/>
  <c r="FT7" i="16"/>
  <c r="FU7" i="16"/>
  <c r="FV7" i="16"/>
  <c r="FW7" i="16"/>
  <c r="FX7" i="16"/>
  <c r="FY7" i="16"/>
  <c r="FZ7" i="16"/>
  <c r="GA7" i="16"/>
  <c r="GB7" i="16"/>
  <c r="GC7" i="16"/>
  <c r="GD7" i="16"/>
  <c r="GE7" i="16"/>
  <c r="GF7" i="16"/>
  <c r="GG7" i="16"/>
  <c r="GH7" i="16"/>
  <c r="GI7" i="16"/>
  <c r="GJ7" i="16"/>
  <c r="GK7" i="16"/>
  <c r="GL7" i="16"/>
  <c r="GM7" i="16"/>
  <c r="GN7" i="16"/>
  <c r="GO7" i="16"/>
  <c r="GP7" i="16"/>
  <c r="GQ7" i="16"/>
  <c r="GR7" i="16"/>
  <c r="GS7" i="16"/>
  <c r="GT7" i="16"/>
  <c r="GU7" i="16"/>
  <c r="GV7" i="16"/>
  <c r="GW7" i="16"/>
  <c r="GX7" i="16"/>
  <c r="GY7" i="16"/>
  <c r="GZ7" i="16"/>
  <c r="HA7" i="16"/>
  <c r="HB7" i="16"/>
  <c r="HC7" i="16"/>
  <c r="HD7" i="16"/>
  <c r="HE7" i="16"/>
  <c r="HF7" i="16"/>
  <c r="HG7" i="16"/>
  <c r="HH7" i="16"/>
  <c r="HI7" i="16"/>
  <c r="HJ7" i="16"/>
  <c r="HK7" i="16"/>
  <c r="HL7" i="16"/>
  <c r="HM7" i="16"/>
  <c r="HN7" i="16"/>
  <c r="HO7" i="16"/>
  <c r="HP7" i="16"/>
  <c r="HQ7" i="16"/>
  <c r="HR7" i="16"/>
  <c r="HS7" i="16"/>
  <c r="HT7" i="16"/>
  <c r="HU7" i="16"/>
  <c r="HV7" i="16"/>
  <c r="HW7" i="16"/>
  <c r="HX7" i="16"/>
  <c r="HY7" i="16"/>
  <c r="HZ7" i="16"/>
  <c r="IA7" i="16"/>
  <c r="IB7" i="16"/>
  <c r="IC7" i="16"/>
  <c r="ID7" i="16"/>
  <c r="IE7" i="16"/>
  <c r="IF7" i="16"/>
  <c r="IG7" i="16"/>
  <c r="IH7" i="16"/>
  <c r="II7" i="16"/>
  <c r="IJ7" i="16"/>
  <c r="IK7" i="16"/>
  <c r="IL7" i="16"/>
  <c r="IM7" i="16"/>
  <c r="IN7" i="16"/>
  <c r="IO7" i="16"/>
  <c r="IP7" i="16"/>
  <c r="IQ7" i="16"/>
  <c r="IR7" i="16"/>
  <c r="IS7" i="16"/>
  <c r="IT7" i="16"/>
  <c r="IU7" i="16"/>
  <c r="IV7" i="16"/>
  <c r="A6" i="16"/>
  <c r="B6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AH6" i="16"/>
  <c r="AI6" i="16"/>
  <c r="AJ6" i="16"/>
  <c r="AK6" i="16"/>
  <c r="AL6" i="16"/>
  <c r="AM6" i="16"/>
  <c r="AN6" i="16"/>
  <c r="AO6" i="16"/>
  <c r="AP6" i="16"/>
  <c r="AQ6" i="16"/>
  <c r="AR6" i="16"/>
  <c r="AS6" i="16"/>
  <c r="AT6" i="16"/>
  <c r="AU6" i="16"/>
  <c r="AV6" i="16"/>
  <c r="AW6" i="16"/>
  <c r="AX6" i="16"/>
  <c r="AY6" i="16"/>
  <c r="AZ6" i="16"/>
  <c r="BA6" i="16"/>
  <c r="BB6" i="16"/>
  <c r="BC6" i="16"/>
  <c r="BD6" i="16"/>
  <c r="BE6" i="16"/>
  <c r="BF6" i="16"/>
  <c r="BG6" i="16"/>
  <c r="BH6" i="16"/>
  <c r="BI6" i="16"/>
  <c r="BJ6" i="16"/>
  <c r="BK6" i="16"/>
  <c r="BL6" i="16"/>
  <c r="BM6" i="16"/>
  <c r="BN6" i="16"/>
  <c r="BO6" i="16"/>
  <c r="BP6" i="16"/>
  <c r="BQ6" i="16"/>
  <c r="BR6" i="16"/>
  <c r="BS6" i="16"/>
  <c r="BT6" i="16"/>
  <c r="BU6" i="16"/>
  <c r="BV6" i="16"/>
  <c r="BW6" i="16"/>
  <c r="BX6" i="16"/>
  <c r="BY6" i="16"/>
  <c r="BZ6" i="16"/>
  <c r="CA6" i="16"/>
  <c r="CB6" i="16"/>
  <c r="CC6" i="16"/>
  <c r="CD6" i="16"/>
  <c r="CE6" i="16"/>
  <c r="CF6" i="16"/>
  <c r="CG6" i="16"/>
  <c r="CH6" i="16"/>
  <c r="CI6" i="16"/>
  <c r="CJ6" i="16"/>
  <c r="CK6" i="16"/>
  <c r="CL6" i="16"/>
  <c r="CM6" i="16"/>
  <c r="CN6" i="16"/>
  <c r="CO6" i="16"/>
  <c r="CP6" i="16"/>
  <c r="CQ6" i="16"/>
  <c r="CR6" i="16"/>
  <c r="CS6" i="16"/>
  <c r="CT6" i="16"/>
  <c r="CU6" i="16"/>
  <c r="CV6" i="16"/>
  <c r="CW6" i="16"/>
  <c r="CX6" i="16"/>
  <c r="CY6" i="16"/>
  <c r="CZ6" i="16"/>
  <c r="DA6" i="16"/>
  <c r="DB6" i="16"/>
  <c r="DC6" i="16"/>
  <c r="DD6" i="16"/>
  <c r="DE6" i="16"/>
  <c r="DF6" i="16"/>
  <c r="DG6" i="16"/>
  <c r="DH6" i="16"/>
  <c r="DI6" i="16"/>
  <c r="DJ6" i="16"/>
  <c r="DK6" i="16"/>
  <c r="DL6" i="16"/>
  <c r="DM6" i="16"/>
  <c r="DN6" i="16"/>
  <c r="DO6" i="16"/>
  <c r="DP6" i="16"/>
  <c r="DQ6" i="16"/>
  <c r="DR6" i="16"/>
  <c r="DS6" i="16"/>
  <c r="DT6" i="16"/>
  <c r="DU6" i="16"/>
  <c r="DV6" i="16"/>
  <c r="DW6" i="16"/>
  <c r="DX6" i="16"/>
  <c r="DY6" i="16"/>
  <c r="DZ6" i="16"/>
  <c r="EA6" i="16"/>
  <c r="EB6" i="16"/>
  <c r="EC6" i="16"/>
  <c r="ED6" i="16"/>
  <c r="EE6" i="16"/>
  <c r="EF6" i="16"/>
  <c r="EG6" i="16"/>
  <c r="EH6" i="16"/>
  <c r="EI6" i="16"/>
  <c r="EJ6" i="16"/>
  <c r="EK6" i="16"/>
  <c r="EL6" i="16"/>
  <c r="EM6" i="16"/>
  <c r="EN6" i="16"/>
  <c r="EO6" i="16"/>
  <c r="EP6" i="16"/>
  <c r="EQ6" i="16"/>
  <c r="ER6" i="16"/>
  <c r="ES6" i="16"/>
  <c r="ET6" i="16"/>
  <c r="EU6" i="16"/>
  <c r="EV6" i="16"/>
  <c r="EW6" i="16"/>
  <c r="EX6" i="16"/>
  <c r="EY6" i="16"/>
  <c r="EZ6" i="16"/>
  <c r="FA6" i="16"/>
  <c r="FB6" i="16"/>
  <c r="FC6" i="16"/>
  <c r="FD6" i="16"/>
  <c r="FE6" i="16"/>
  <c r="FF6" i="16"/>
  <c r="FG6" i="16"/>
  <c r="FH6" i="16"/>
  <c r="FI6" i="16"/>
  <c r="FJ6" i="16"/>
  <c r="FK6" i="16"/>
  <c r="FL6" i="16"/>
  <c r="FM6" i="16"/>
  <c r="FN6" i="16"/>
  <c r="FO6" i="16"/>
  <c r="FP6" i="16"/>
  <c r="FQ6" i="16"/>
  <c r="FR6" i="16"/>
  <c r="FS6" i="16"/>
  <c r="FT6" i="16"/>
  <c r="FU6" i="16"/>
  <c r="FV6" i="16"/>
  <c r="FW6" i="16"/>
  <c r="FX6" i="16"/>
  <c r="FY6" i="16"/>
  <c r="FZ6" i="16"/>
  <c r="GA6" i="16"/>
  <c r="GB6" i="16"/>
  <c r="GC6" i="16"/>
  <c r="GD6" i="16"/>
  <c r="GE6" i="16"/>
  <c r="GF6" i="16"/>
  <c r="GG6" i="16"/>
  <c r="GH6" i="16"/>
  <c r="GI6" i="16"/>
  <c r="GJ6" i="16"/>
  <c r="GK6" i="16"/>
  <c r="GL6" i="16"/>
  <c r="GM6" i="16"/>
  <c r="GN6" i="16"/>
  <c r="GO6" i="16"/>
  <c r="GP6" i="16"/>
  <c r="GQ6" i="16"/>
  <c r="GR6" i="16"/>
  <c r="GS6" i="16"/>
  <c r="GT6" i="16"/>
  <c r="GU6" i="16"/>
  <c r="GV6" i="16"/>
  <c r="GW6" i="16"/>
  <c r="GX6" i="16"/>
  <c r="GY6" i="16"/>
  <c r="GZ6" i="16"/>
  <c r="HA6" i="16"/>
  <c r="HB6" i="16"/>
  <c r="HC6" i="16"/>
  <c r="HD6" i="16"/>
  <c r="HE6" i="16"/>
  <c r="HF6" i="16"/>
  <c r="HG6" i="16"/>
  <c r="HH6" i="16"/>
  <c r="HI6" i="16"/>
  <c r="HJ6" i="16"/>
  <c r="HK6" i="16"/>
  <c r="HL6" i="16"/>
  <c r="HM6" i="16"/>
  <c r="HN6" i="16"/>
  <c r="HO6" i="16"/>
  <c r="HP6" i="16"/>
  <c r="HQ6" i="16"/>
  <c r="HR6" i="16"/>
  <c r="HS6" i="16"/>
  <c r="HT6" i="16"/>
  <c r="HU6" i="16"/>
  <c r="HV6" i="16"/>
  <c r="HW6" i="16"/>
  <c r="HX6" i="16"/>
  <c r="HY6" i="16"/>
  <c r="HZ6" i="16"/>
  <c r="IA6" i="16"/>
  <c r="IB6" i="16"/>
  <c r="IC6" i="16"/>
  <c r="ID6" i="16"/>
  <c r="IE6" i="16"/>
  <c r="IF6" i="16"/>
  <c r="IG6" i="16"/>
  <c r="IH6" i="16"/>
  <c r="II6" i="16"/>
  <c r="IJ6" i="16"/>
  <c r="IK6" i="16"/>
  <c r="IL6" i="16"/>
  <c r="IM6" i="16"/>
  <c r="IN6" i="16"/>
  <c r="IO6" i="16"/>
  <c r="IP6" i="16"/>
  <c r="IQ6" i="16"/>
  <c r="IR6" i="16"/>
  <c r="IS6" i="16"/>
  <c r="IT6" i="16"/>
  <c r="IU6" i="16"/>
  <c r="IV6" i="16"/>
  <c r="A5" i="16"/>
  <c r="B5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Q5" i="16"/>
  <c r="R5" i="16"/>
  <c r="S5" i="16"/>
  <c r="V5" i="16"/>
  <c r="X5" i="16"/>
  <c r="AA5" i="16"/>
  <c r="AB5" i="16"/>
  <c r="AC5" i="16"/>
  <c r="AD5" i="16"/>
  <c r="AE5" i="16"/>
  <c r="AF5" i="16"/>
  <c r="AG5" i="16"/>
  <c r="AH5" i="16"/>
  <c r="AI5" i="16"/>
  <c r="AJ5" i="16"/>
  <c r="AK5" i="16"/>
  <c r="AL5" i="16"/>
  <c r="AM5" i="16"/>
  <c r="AN5" i="16"/>
  <c r="AO5" i="16"/>
  <c r="AP5" i="16"/>
  <c r="AQ5" i="16"/>
  <c r="AR5" i="16"/>
  <c r="AS5" i="16"/>
  <c r="AT5" i="16"/>
  <c r="AU5" i="16"/>
  <c r="AV5" i="16"/>
  <c r="AW5" i="16"/>
  <c r="AX5" i="16"/>
  <c r="AY5" i="16"/>
  <c r="AZ5" i="16"/>
  <c r="BA5" i="16"/>
  <c r="BB5" i="16"/>
  <c r="BC5" i="16"/>
  <c r="BD5" i="16"/>
  <c r="BE5" i="16"/>
  <c r="BF5" i="16"/>
  <c r="BG5" i="16"/>
  <c r="BH5" i="16"/>
  <c r="BI5" i="16"/>
  <c r="BJ5" i="16"/>
  <c r="BK5" i="16"/>
  <c r="BL5" i="16"/>
  <c r="BM5" i="16"/>
  <c r="BN5" i="16"/>
  <c r="BO5" i="16"/>
  <c r="BP5" i="16"/>
  <c r="BQ5" i="16"/>
  <c r="BR5" i="16"/>
  <c r="BS5" i="16"/>
  <c r="BT5" i="16"/>
  <c r="BU5" i="16"/>
  <c r="BV5" i="16"/>
  <c r="BW5" i="16"/>
  <c r="BX5" i="16"/>
  <c r="BY5" i="16"/>
  <c r="BZ5" i="16"/>
  <c r="CA5" i="16"/>
  <c r="CB5" i="16"/>
  <c r="CC5" i="16"/>
  <c r="CD5" i="16"/>
  <c r="CE5" i="16"/>
  <c r="CF5" i="16"/>
  <c r="CG5" i="16"/>
  <c r="CH5" i="16"/>
  <c r="CI5" i="16"/>
  <c r="CJ5" i="16"/>
  <c r="CK5" i="16"/>
  <c r="CL5" i="16"/>
  <c r="CM5" i="16"/>
  <c r="CN5" i="16"/>
  <c r="CO5" i="16"/>
  <c r="CP5" i="16"/>
  <c r="CQ5" i="16"/>
  <c r="CR5" i="16"/>
  <c r="CS5" i="16"/>
  <c r="CT5" i="16"/>
  <c r="CU5" i="16"/>
  <c r="CV5" i="16"/>
  <c r="CW5" i="16"/>
  <c r="CX5" i="16"/>
  <c r="CY5" i="16"/>
  <c r="CZ5" i="16"/>
  <c r="DA5" i="16"/>
  <c r="DB5" i="16"/>
  <c r="DC5" i="16"/>
  <c r="DD5" i="16"/>
  <c r="DE5" i="16"/>
  <c r="DF5" i="16"/>
  <c r="DG5" i="16"/>
  <c r="DH5" i="16"/>
  <c r="DI5" i="16"/>
  <c r="DJ5" i="16"/>
  <c r="DK5" i="16"/>
  <c r="DL5" i="16"/>
  <c r="DM5" i="16"/>
  <c r="DN5" i="16"/>
  <c r="DO5" i="16"/>
  <c r="DP5" i="16"/>
  <c r="DQ5" i="16"/>
  <c r="DR5" i="16"/>
  <c r="DS5" i="16"/>
  <c r="DT5" i="16"/>
  <c r="DU5" i="16"/>
  <c r="DV5" i="16"/>
  <c r="DW5" i="16"/>
  <c r="DX5" i="16"/>
  <c r="DY5" i="16"/>
  <c r="DZ5" i="16"/>
  <c r="EA5" i="16"/>
  <c r="EB5" i="16"/>
  <c r="EC5" i="16"/>
  <c r="ED5" i="16"/>
  <c r="EE5" i="16"/>
  <c r="EF5" i="16"/>
  <c r="EG5" i="16"/>
  <c r="EH5" i="16"/>
  <c r="EI5" i="16"/>
  <c r="EJ5" i="16"/>
  <c r="EK5" i="16"/>
  <c r="EL5" i="16"/>
  <c r="EM5" i="16"/>
  <c r="EN5" i="16"/>
  <c r="EO5" i="16"/>
  <c r="EP5" i="16"/>
  <c r="EQ5" i="16"/>
  <c r="ER5" i="16"/>
  <c r="ES5" i="16"/>
  <c r="ET5" i="16"/>
  <c r="EU5" i="16"/>
  <c r="EV5" i="16"/>
  <c r="EW5" i="16"/>
  <c r="EX5" i="16"/>
  <c r="EY5" i="16"/>
  <c r="EZ5" i="16"/>
  <c r="FA5" i="16"/>
  <c r="FB5" i="16"/>
  <c r="FC5" i="16"/>
  <c r="FD5" i="16"/>
  <c r="FE5" i="16"/>
  <c r="FF5" i="16"/>
  <c r="FG5" i="16"/>
  <c r="FH5" i="16"/>
  <c r="FI5" i="16"/>
  <c r="FJ5" i="16"/>
  <c r="FK5" i="16"/>
  <c r="FL5" i="16"/>
  <c r="FM5" i="16"/>
  <c r="FN5" i="16"/>
  <c r="FO5" i="16"/>
  <c r="FP5" i="16"/>
  <c r="FQ5" i="16"/>
  <c r="FR5" i="16"/>
  <c r="FS5" i="16"/>
  <c r="FT5" i="16"/>
  <c r="FU5" i="16"/>
  <c r="FV5" i="16"/>
  <c r="FW5" i="16"/>
  <c r="FX5" i="16"/>
  <c r="FY5" i="16"/>
  <c r="FZ5" i="16"/>
  <c r="GA5" i="16"/>
  <c r="GB5" i="16"/>
  <c r="GC5" i="16"/>
  <c r="GD5" i="16"/>
  <c r="GE5" i="16"/>
  <c r="GF5" i="16"/>
  <c r="GG5" i="16"/>
  <c r="GH5" i="16"/>
  <c r="GI5" i="16"/>
  <c r="GJ5" i="16"/>
  <c r="GK5" i="16"/>
  <c r="GL5" i="16"/>
  <c r="GM5" i="16"/>
  <c r="GN5" i="16"/>
  <c r="GO5" i="16"/>
  <c r="GP5" i="16"/>
  <c r="GQ5" i="16"/>
  <c r="GR5" i="16"/>
  <c r="GS5" i="16"/>
  <c r="GT5" i="16"/>
  <c r="GU5" i="16"/>
  <c r="GV5" i="16"/>
  <c r="GW5" i="16"/>
  <c r="GX5" i="16"/>
  <c r="GY5" i="16"/>
  <c r="GZ5" i="16"/>
  <c r="HA5" i="16"/>
  <c r="HB5" i="16"/>
  <c r="HC5" i="16"/>
  <c r="HD5" i="16"/>
  <c r="HE5" i="16"/>
  <c r="HF5" i="16"/>
  <c r="HG5" i="16"/>
  <c r="HH5" i="16"/>
  <c r="HI5" i="16"/>
  <c r="HJ5" i="16"/>
  <c r="HK5" i="16"/>
  <c r="HL5" i="16"/>
  <c r="HM5" i="16"/>
  <c r="HN5" i="16"/>
  <c r="HO5" i="16"/>
  <c r="HP5" i="16"/>
  <c r="HQ5" i="16"/>
  <c r="HR5" i="16"/>
  <c r="HS5" i="16"/>
  <c r="HT5" i="16"/>
  <c r="HU5" i="16"/>
  <c r="HV5" i="16"/>
  <c r="HW5" i="16"/>
  <c r="HX5" i="16"/>
  <c r="HY5" i="16"/>
  <c r="HZ5" i="16"/>
  <c r="IA5" i="16"/>
  <c r="IB5" i="16"/>
  <c r="IC5" i="16"/>
  <c r="ID5" i="16"/>
  <c r="IE5" i="16"/>
  <c r="IF5" i="16"/>
  <c r="IG5" i="16"/>
  <c r="IH5" i="16"/>
  <c r="II5" i="16"/>
  <c r="IJ5" i="16"/>
  <c r="IK5" i="16"/>
  <c r="IL5" i="16"/>
  <c r="IM5" i="16"/>
  <c r="IN5" i="16"/>
  <c r="IO5" i="16"/>
  <c r="IP5" i="16"/>
  <c r="IQ5" i="16"/>
  <c r="IR5" i="16"/>
  <c r="IS5" i="16"/>
  <c r="IT5" i="16"/>
  <c r="IU5" i="16"/>
  <c r="IV5" i="16"/>
  <c r="A4" i="16"/>
  <c r="B4" i="16"/>
  <c r="C4" i="16"/>
  <c r="D4" i="16"/>
  <c r="E4" i="16"/>
  <c r="F4" i="16"/>
  <c r="G4" i="16"/>
  <c r="H4" i="16"/>
  <c r="I4" i="16"/>
  <c r="J4" i="16"/>
  <c r="K4" i="16"/>
  <c r="L4" i="16"/>
  <c r="N4" i="16"/>
  <c r="O4" i="16"/>
  <c r="P4" i="16"/>
  <c r="Q4" i="16"/>
  <c r="R4" i="16"/>
  <c r="S4" i="16"/>
  <c r="T4" i="16"/>
  <c r="U4" i="16"/>
  <c r="V4" i="16"/>
  <c r="W4" i="16"/>
  <c r="X4" i="16"/>
  <c r="Y4" i="16"/>
  <c r="Z4" i="16"/>
  <c r="AA4" i="16"/>
  <c r="AB4" i="16"/>
  <c r="AC4" i="16"/>
  <c r="AD4" i="16"/>
  <c r="AE4" i="16"/>
  <c r="AF4" i="16"/>
  <c r="AG4" i="16"/>
  <c r="AH4" i="16"/>
  <c r="AI4" i="16"/>
  <c r="AJ4" i="16"/>
  <c r="AK4" i="16"/>
  <c r="AL4" i="16"/>
  <c r="AM4" i="16"/>
  <c r="AN4" i="16"/>
  <c r="AO4" i="16"/>
  <c r="AP4" i="16"/>
  <c r="AQ4" i="16"/>
  <c r="AR4" i="16"/>
  <c r="AS4" i="16"/>
  <c r="AT4" i="16"/>
  <c r="AU4" i="16"/>
  <c r="AV4" i="16"/>
  <c r="AW4" i="16"/>
  <c r="AX4" i="16"/>
  <c r="AY4" i="16"/>
  <c r="AZ4" i="16"/>
  <c r="BA4" i="16"/>
  <c r="BB4" i="16"/>
  <c r="BC4" i="16"/>
  <c r="BD4" i="16"/>
  <c r="BE4" i="16"/>
  <c r="BF4" i="16"/>
  <c r="BG4" i="16"/>
  <c r="BH4" i="16"/>
  <c r="BI4" i="16"/>
  <c r="BJ4" i="16"/>
  <c r="BK4" i="16"/>
  <c r="BL4" i="16"/>
  <c r="BM4" i="16"/>
  <c r="BN4" i="16"/>
  <c r="BO4" i="16"/>
  <c r="BP4" i="16"/>
  <c r="BQ4" i="16"/>
  <c r="BR4" i="16"/>
  <c r="BS4" i="16"/>
  <c r="BT4" i="16"/>
  <c r="BU4" i="16"/>
  <c r="BV4" i="16"/>
  <c r="BW4" i="16"/>
  <c r="BX4" i="16"/>
  <c r="BY4" i="16"/>
  <c r="BZ4" i="16"/>
  <c r="CA4" i="16"/>
  <c r="CB4" i="16"/>
  <c r="CC4" i="16"/>
  <c r="CD4" i="16"/>
  <c r="CE4" i="16"/>
  <c r="CF4" i="16"/>
  <c r="CG4" i="16"/>
  <c r="CH4" i="16"/>
  <c r="CI4" i="16"/>
  <c r="CJ4" i="16"/>
  <c r="CK4" i="16"/>
  <c r="CL4" i="16"/>
  <c r="CM4" i="16"/>
  <c r="CN4" i="16"/>
  <c r="CO4" i="16"/>
  <c r="CP4" i="16"/>
  <c r="CQ4" i="16"/>
  <c r="CR4" i="16"/>
  <c r="CS4" i="16"/>
  <c r="CT4" i="16"/>
  <c r="CU4" i="16"/>
  <c r="CV4" i="16"/>
  <c r="CW4" i="16"/>
  <c r="CX4" i="16"/>
  <c r="CY4" i="16"/>
  <c r="CZ4" i="16"/>
  <c r="DA4" i="16"/>
  <c r="DB4" i="16"/>
  <c r="DC4" i="16"/>
  <c r="DD4" i="16"/>
  <c r="DE4" i="16"/>
  <c r="DF4" i="16"/>
  <c r="DG4" i="16"/>
  <c r="DH4" i="16"/>
  <c r="DI4" i="16"/>
  <c r="DJ4" i="16"/>
  <c r="DK4" i="16"/>
  <c r="DL4" i="16"/>
  <c r="DM4" i="16"/>
  <c r="DN4" i="16"/>
  <c r="DO4" i="16"/>
  <c r="DP4" i="16"/>
  <c r="DQ4" i="16"/>
  <c r="DR4" i="16"/>
  <c r="DS4" i="16"/>
  <c r="DT4" i="16"/>
  <c r="DU4" i="16"/>
  <c r="DV4" i="16"/>
  <c r="DW4" i="16"/>
  <c r="DX4" i="16"/>
  <c r="DY4" i="16"/>
  <c r="DZ4" i="16"/>
  <c r="EA4" i="16"/>
  <c r="EB4" i="16"/>
  <c r="EC4" i="16"/>
  <c r="ED4" i="16"/>
  <c r="EE4" i="16"/>
  <c r="EF4" i="16"/>
  <c r="EG4" i="16"/>
  <c r="EH4" i="16"/>
  <c r="EI4" i="16"/>
  <c r="EJ4" i="16"/>
  <c r="EK4" i="16"/>
  <c r="EL4" i="16"/>
  <c r="EM4" i="16"/>
  <c r="EN4" i="16"/>
  <c r="EO4" i="16"/>
  <c r="EP4" i="16"/>
  <c r="EQ4" i="16"/>
  <c r="ER4" i="16"/>
  <c r="ES4" i="16"/>
  <c r="ET4" i="16"/>
  <c r="EU4" i="16"/>
  <c r="EV4" i="16"/>
  <c r="EW4" i="16"/>
  <c r="EX4" i="16"/>
  <c r="EY4" i="16"/>
  <c r="EZ4" i="16"/>
  <c r="FA4" i="16"/>
  <c r="FB4" i="16"/>
  <c r="FC4" i="16"/>
  <c r="FD4" i="16"/>
  <c r="FE4" i="16"/>
  <c r="FF4" i="16"/>
  <c r="FG4" i="16"/>
  <c r="FH4" i="16"/>
  <c r="FI4" i="16"/>
  <c r="FJ4" i="16"/>
  <c r="FK4" i="16"/>
  <c r="FL4" i="16"/>
  <c r="FM4" i="16"/>
  <c r="FN4" i="16"/>
  <c r="FO4" i="16"/>
  <c r="FP4" i="16"/>
  <c r="FQ4" i="16"/>
  <c r="FR4" i="16"/>
  <c r="FS4" i="16"/>
  <c r="FT4" i="16"/>
  <c r="FU4" i="16"/>
  <c r="FV4" i="16"/>
  <c r="FW4" i="16"/>
  <c r="FX4" i="16"/>
  <c r="FY4" i="16"/>
  <c r="FZ4" i="16"/>
  <c r="GA4" i="16"/>
  <c r="GB4" i="16"/>
  <c r="GC4" i="16"/>
  <c r="GD4" i="16"/>
  <c r="GE4" i="16"/>
  <c r="GF4" i="16"/>
  <c r="GG4" i="16"/>
  <c r="GH4" i="16"/>
  <c r="GI4" i="16"/>
  <c r="GJ4" i="16"/>
  <c r="GK4" i="16"/>
  <c r="GL4" i="16"/>
  <c r="GM4" i="16"/>
  <c r="GN4" i="16"/>
  <c r="GO4" i="16"/>
  <c r="GP4" i="16"/>
  <c r="GQ4" i="16"/>
  <c r="GR4" i="16"/>
  <c r="GS4" i="16"/>
  <c r="GT4" i="16"/>
  <c r="GU4" i="16"/>
  <c r="GV4" i="16"/>
  <c r="GW4" i="16"/>
  <c r="GX4" i="16"/>
  <c r="GY4" i="16"/>
  <c r="GZ4" i="16"/>
  <c r="HA4" i="16"/>
  <c r="HB4" i="16"/>
  <c r="HC4" i="16"/>
  <c r="HD4" i="16"/>
  <c r="HE4" i="16"/>
  <c r="HF4" i="16"/>
  <c r="HG4" i="16"/>
  <c r="HH4" i="16"/>
  <c r="HI4" i="16"/>
  <c r="HJ4" i="16"/>
  <c r="HK4" i="16"/>
  <c r="HL4" i="16"/>
  <c r="HM4" i="16"/>
  <c r="HN4" i="16"/>
  <c r="HO4" i="16"/>
  <c r="HP4" i="16"/>
  <c r="HQ4" i="16"/>
  <c r="HR4" i="16"/>
  <c r="HS4" i="16"/>
  <c r="HT4" i="16"/>
  <c r="HU4" i="16"/>
  <c r="HV4" i="16"/>
  <c r="HW4" i="16"/>
  <c r="HX4" i="16"/>
  <c r="HY4" i="16"/>
  <c r="HZ4" i="16"/>
  <c r="IA4" i="16"/>
  <c r="IB4" i="16"/>
  <c r="IC4" i="16"/>
  <c r="ID4" i="16"/>
  <c r="IE4" i="16"/>
  <c r="IF4" i="16"/>
  <c r="IG4" i="16"/>
  <c r="IH4" i="16"/>
  <c r="II4" i="16"/>
  <c r="IJ4" i="16"/>
  <c r="IK4" i="16"/>
  <c r="IL4" i="16"/>
  <c r="IM4" i="16"/>
  <c r="IN4" i="16"/>
  <c r="IO4" i="16"/>
  <c r="IP4" i="16"/>
  <c r="IQ4" i="16"/>
  <c r="IR4" i="16"/>
  <c r="IS4" i="16"/>
  <c r="IT4" i="16"/>
  <c r="IU4" i="16"/>
  <c r="IV4" i="16"/>
  <c r="A3" i="16"/>
  <c r="B3" i="16"/>
  <c r="C3" i="16"/>
  <c r="D3" i="16"/>
  <c r="E3" i="16"/>
  <c r="F3" i="16"/>
  <c r="G3" i="16"/>
  <c r="H3" i="16"/>
  <c r="I3" i="16"/>
  <c r="J3" i="16"/>
  <c r="K3" i="16"/>
  <c r="L3" i="16"/>
  <c r="M3" i="16"/>
  <c r="N3" i="16"/>
  <c r="O3" i="16"/>
  <c r="P3" i="16"/>
  <c r="Q3" i="16"/>
  <c r="R3" i="16"/>
  <c r="S3" i="16"/>
  <c r="T3" i="16"/>
  <c r="U3" i="16"/>
  <c r="V3" i="16"/>
  <c r="W3" i="16"/>
  <c r="X3" i="16"/>
  <c r="Y3" i="16"/>
  <c r="Z3" i="16"/>
  <c r="AA3" i="16"/>
  <c r="AB3" i="16"/>
  <c r="AC3" i="16"/>
  <c r="AD3" i="16"/>
  <c r="AE3" i="16"/>
  <c r="AF3" i="16"/>
  <c r="AG3" i="16"/>
  <c r="AH3" i="16"/>
  <c r="AI3" i="16"/>
  <c r="AJ3" i="16"/>
  <c r="AK3" i="16"/>
  <c r="AL3" i="16"/>
  <c r="AM3" i="16"/>
  <c r="AN3" i="16"/>
  <c r="AO3" i="16"/>
  <c r="AP3" i="16"/>
  <c r="AQ3" i="16"/>
  <c r="AR3" i="16"/>
  <c r="AS3" i="16"/>
  <c r="AT3" i="16"/>
  <c r="AU3" i="16"/>
  <c r="AV3" i="16"/>
  <c r="AW3" i="16"/>
  <c r="AX3" i="16"/>
  <c r="AY3" i="16"/>
  <c r="AZ3" i="16"/>
  <c r="BA3" i="16"/>
  <c r="BB3" i="16"/>
  <c r="BC3" i="16"/>
  <c r="BD3" i="16"/>
  <c r="BE3" i="16"/>
  <c r="BF3" i="16"/>
  <c r="BG3" i="16"/>
  <c r="BH3" i="16"/>
  <c r="BI3" i="16"/>
  <c r="BJ3" i="16"/>
  <c r="BK3" i="16"/>
  <c r="BL3" i="16"/>
  <c r="BM3" i="16"/>
  <c r="BN3" i="16"/>
  <c r="BO3" i="16"/>
  <c r="BP3" i="16"/>
  <c r="BQ3" i="16"/>
  <c r="BR3" i="16"/>
  <c r="BS3" i="16"/>
  <c r="BT3" i="16"/>
  <c r="BU3" i="16"/>
  <c r="BV3" i="16"/>
  <c r="BW3" i="16"/>
  <c r="BX3" i="16"/>
  <c r="BY3" i="16"/>
  <c r="BZ3" i="16"/>
  <c r="CA3" i="16"/>
  <c r="CB3" i="16"/>
  <c r="CC3" i="16"/>
  <c r="CD3" i="16"/>
  <c r="CE3" i="16"/>
  <c r="CF3" i="16"/>
  <c r="CG3" i="16"/>
  <c r="CH3" i="16"/>
  <c r="CI3" i="16"/>
  <c r="CJ3" i="16"/>
  <c r="CK3" i="16"/>
  <c r="CL3" i="16"/>
  <c r="CM3" i="16"/>
  <c r="CN3" i="16"/>
  <c r="CO3" i="16"/>
  <c r="CP3" i="16"/>
  <c r="CQ3" i="16"/>
  <c r="CR3" i="16"/>
  <c r="CS3" i="16"/>
  <c r="CT3" i="16"/>
  <c r="CU3" i="16"/>
  <c r="CV3" i="16"/>
  <c r="CW3" i="16"/>
  <c r="CX3" i="16"/>
  <c r="CY3" i="16"/>
  <c r="CZ3" i="16"/>
  <c r="DA3" i="16"/>
  <c r="DB3" i="16"/>
  <c r="DC3" i="16"/>
  <c r="DD3" i="16"/>
  <c r="DE3" i="16"/>
  <c r="DF3" i="16"/>
  <c r="DG3" i="16"/>
  <c r="DH3" i="16"/>
  <c r="DI3" i="16"/>
  <c r="DJ3" i="16"/>
  <c r="DK3" i="16"/>
  <c r="DL3" i="16"/>
  <c r="DM3" i="16"/>
  <c r="DN3" i="16"/>
  <c r="DO3" i="16"/>
  <c r="DP3" i="16"/>
  <c r="DQ3" i="16"/>
  <c r="DR3" i="16"/>
  <c r="DS3" i="16"/>
  <c r="DT3" i="16"/>
  <c r="DU3" i="16"/>
  <c r="DV3" i="16"/>
  <c r="DW3" i="16"/>
  <c r="DX3" i="16"/>
  <c r="DY3" i="16"/>
  <c r="DZ3" i="16"/>
  <c r="EA3" i="16"/>
  <c r="EB3" i="16"/>
  <c r="EC3" i="16"/>
  <c r="ED3" i="16"/>
  <c r="EE3" i="16"/>
  <c r="EF3" i="16"/>
  <c r="EG3" i="16"/>
  <c r="EH3" i="16"/>
  <c r="EI3" i="16"/>
  <c r="EJ3" i="16"/>
  <c r="EK3" i="16"/>
  <c r="EL3" i="16"/>
  <c r="EM3" i="16"/>
  <c r="EN3" i="16"/>
  <c r="EO3" i="16"/>
  <c r="EP3" i="16"/>
  <c r="EQ3" i="16"/>
  <c r="ER3" i="16"/>
  <c r="ES3" i="16"/>
  <c r="ET3" i="16"/>
  <c r="EU3" i="16"/>
  <c r="EV3" i="16"/>
  <c r="EW3" i="16"/>
  <c r="EX3" i="16"/>
  <c r="EY3" i="16"/>
  <c r="EZ3" i="16"/>
  <c r="FA3" i="16"/>
  <c r="FB3" i="16"/>
  <c r="FC3" i="16"/>
  <c r="FD3" i="16"/>
  <c r="FE3" i="16"/>
  <c r="FF3" i="16"/>
  <c r="FG3" i="16"/>
  <c r="FH3" i="16"/>
  <c r="FI3" i="16"/>
  <c r="FJ3" i="16"/>
  <c r="FK3" i="16"/>
  <c r="FL3" i="16"/>
  <c r="FM3" i="16"/>
  <c r="FN3" i="16"/>
  <c r="FO3" i="16"/>
  <c r="FP3" i="16"/>
  <c r="FQ3" i="16"/>
  <c r="FR3" i="16"/>
  <c r="FS3" i="16"/>
  <c r="FT3" i="16"/>
  <c r="FU3" i="16"/>
  <c r="FV3" i="16"/>
  <c r="FW3" i="16"/>
  <c r="FX3" i="16"/>
  <c r="FY3" i="16"/>
  <c r="FZ3" i="16"/>
  <c r="GA3" i="16"/>
  <c r="GB3" i="16"/>
  <c r="GC3" i="16"/>
  <c r="GD3" i="16"/>
  <c r="GE3" i="16"/>
  <c r="GF3" i="16"/>
  <c r="GG3" i="16"/>
  <c r="GH3" i="16"/>
  <c r="GI3" i="16"/>
  <c r="GJ3" i="16"/>
  <c r="GK3" i="16"/>
  <c r="GL3" i="16"/>
  <c r="GM3" i="16"/>
  <c r="GN3" i="16"/>
  <c r="GO3" i="16"/>
  <c r="GP3" i="16"/>
  <c r="GQ3" i="16"/>
  <c r="GR3" i="16"/>
  <c r="GS3" i="16"/>
  <c r="GT3" i="16"/>
  <c r="GU3" i="16"/>
  <c r="GV3" i="16"/>
  <c r="GW3" i="16"/>
  <c r="GX3" i="16"/>
  <c r="GY3" i="16"/>
  <c r="GZ3" i="16"/>
  <c r="HA3" i="16"/>
  <c r="HB3" i="16"/>
  <c r="HC3" i="16"/>
  <c r="HD3" i="16"/>
  <c r="HE3" i="16"/>
  <c r="HF3" i="16"/>
  <c r="HG3" i="16"/>
  <c r="HH3" i="16"/>
  <c r="HI3" i="16"/>
  <c r="HJ3" i="16"/>
  <c r="HK3" i="16"/>
  <c r="HL3" i="16"/>
  <c r="HM3" i="16"/>
  <c r="HN3" i="16"/>
  <c r="HO3" i="16"/>
  <c r="HP3" i="16"/>
  <c r="HQ3" i="16"/>
  <c r="HR3" i="16"/>
  <c r="HS3" i="16"/>
  <c r="HT3" i="16"/>
  <c r="HU3" i="16"/>
  <c r="HV3" i="16"/>
  <c r="HW3" i="16"/>
  <c r="HX3" i="16"/>
  <c r="HY3" i="16"/>
  <c r="HZ3" i="16"/>
  <c r="IA3" i="16"/>
  <c r="IB3" i="16"/>
  <c r="IC3" i="16"/>
  <c r="ID3" i="16"/>
  <c r="IE3" i="16"/>
  <c r="IF3" i="16"/>
  <c r="IG3" i="16"/>
  <c r="IH3" i="16"/>
  <c r="II3" i="16"/>
  <c r="IJ3" i="16"/>
  <c r="IK3" i="16"/>
  <c r="IL3" i="16"/>
  <c r="IM3" i="16"/>
  <c r="IN3" i="16"/>
  <c r="IO3" i="16"/>
  <c r="IP3" i="16"/>
  <c r="IQ3" i="16"/>
  <c r="IR3" i="16"/>
  <c r="IS3" i="16"/>
  <c r="IT3" i="16"/>
  <c r="IU3" i="16"/>
  <c r="IV3" i="16"/>
  <c r="A2" i="16"/>
  <c r="B2" i="16"/>
  <c r="C2" i="16"/>
  <c r="D2" i="16"/>
  <c r="E2" i="16"/>
  <c r="F2" i="16"/>
  <c r="G2" i="16"/>
  <c r="H2" i="16"/>
  <c r="I2" i="16"/>
  <c r="J2" i="16"/>
  <c r="K2" i="16"/>
  <c r="L2" i="16"/>
  <c r="M2" i="16"/>
  <c r="N2" i="16"/>
  <c r="O2" i="16"/>
  <c r="P2" i="16"/>
  <c r="Q2" i="16"/>
  <c r="R2" i="16"/>
  <c r="S2" i="16"/>
  <c r="T2" i="16"/>
  <c r="U2" i="16"/>
  <c r="V2" i="16"/>
  <c r="W2" i="16"/>
  <c r="X2" i="16"/>
  <c r="Y2" i="16"/>
  <c r="Z2" i="16"/>
  <c r="AA2" i="16"/>
  <c r="AB2" i="16"/>
  <c r="AC2" i="16"/>
  <c r="AD2" i="16"/>
  <c r="AE2" i="16"/>
  <c r="AF2" i="16"/>
  <c r="AG2" i="16"/>
  <c r="AH2" i="16"/>
  <c r="AI2" i="16"/>
  <c r="AJ2" i="16"/>
  <c r="AK2" i="16"/>
  <c r="AL2" i="16"/>
  <c r="AM2" i="16"/>
  <c r="AN2" i="16"/>
  <c r="AO2" i="16"/>
  <c r="AP2" i="16"/>
  <c r="AQ2" i="16"/>
  <c r="AR2" i="16"/>
  <c r="AS2" i="16"/>
  <c r="AT2" i="16"/>
  <c r="AU2" i="16"/>
  <c r="AV2" i="16"/>
  <c r="AW2" i="16"/>
  <c r="AX2" i="16"/>
  <c r="AY2" i="16"/>
  <c r="AZ2" i="16"/>
  <c r="BA2" i="16"/>
  <c r="BB2" i="16"/>
  <c r="BC2" i="16"/>
  <c r="BD2" i="16"/>
  <c r="BE2" i="16"/>
  <c r="BF2" i="16"/>
  <c r="BG2" i="16"/>
  <c r="BH2" i="16"/>
  <c r="BI2" i="16"/>
  <c r="BJ2" i="16"/>
  <c r="BK2" i="16"/>
  <c r="BL2" i="16"/>
  <c r="BM2" i="16"/>
  <c r="BN2" i="16"/>
  <c r="BO2" i="16"/>
  <c r="BP2" i="16"/>
  <c r="BQ2" i="16"/>
  <c r="BR2" i="16"/>
  <c r="BS2" i="16"/>
  <c r="BT2" i="16"/>
  <c r="BU2" i="16"/>
  <c r="BV2" i="16"/>
  <c r="BW2" i="16"/>
  <c r="BX2" i="16"/>
  <c r="BY2" i="16"/>
  <c r="BZ2" i="16"/>
  <c r="CA2" i="16"/>
  <c r="CB2" i="16"/>
  <c r="CC2" i="16"/>
  <c r="CD2" i="16"/>
  <c r="CE2" i="16"/>
  <c r="CF2" i="16"/>
  <c r="CG2" i="16"/>
  <c r="CH2" i="16"/>
  <c r="CI2" i="16"/>
  <c r="CJ2" i="16"/>
  <c r="CK2" i="16"/>
  <c r="CL2" i="16"/>
  <c r="CM2" i="16"/>
  <c r="CN2" i="16"/>
  <c r="CO2" i="16"/>
  <c r="CP2" i="16"/>
  <c r="CQ2" i="16"/>
  <c r="CR2" i="16"/>
  <c r="CS2" i="16"/>
  <c r="CT2" i="16"/>
  <c r="CU2" i="16"/>
  <c r="CV2" i="16"/>
  <c r="CW2" i="16"/>
  <c r="CX2" i="16"/>
  <c r="CY2" i="16"/>
  <c r="CZ2" i="16"/>
  <c r="DA2" i="16"/>
  <c r="DB2" i="16"/>
  <c r="DC2" i="16"/>
  <c r="DD2" i="16"/>
  <c r="DE2" i="16"/>
  <c r="DF2" i="16"/>
  <c r="DG2" i="16"/>
  <c r="DH2" i="16"/>
  <c r="DI2" i="16"/>
  <c r="DJ2" i="16"/>
  <c r="DK2" i="16"/>
  <c r="DL2" i="16"/>
  <c r="DM2" i="16"/>
  <c r="DN2" i="16"/>
  <c r="DO2" i="16"/>
  <c r="DP2" i="16"/>
  <c r="DQ2" i="16"/>
  <c r="DR2" i="16"/>
  <c r="DS2" i="16"/>
  <c r="DT2" i="16"/>
  <c r="DU2" i="16"/>
  <c r="DV2" i="16"/>
  <c r="DW2" i="16"/>
  <c r="DX2" i="16"/>
  <c r="DY2" i="16"/>
  <c r="DZ2" i="16"/>
  <c r="EA2" i="16"/>
  <c r="EB2" i="16"/>
  <c r="EC2" i="16"/>
  <c r="ED2" i="16"/>
  <c r="EE2" i="16"/>
  <c r="EF2" i="16"/>
  <c r="EG2" i="16"/>
  <c r="EH2" i="16"/>
  <c r="EI2" i="16"/>
  <c r="EJ2" i="16"/>
  <c r="EK2" i="16"/>
  <c r="EL2" i="16"/>
  <c r="EM2" i="16"/>
  <c r="EN2" i="16"/>
  <c r="EO2" i="16"/>
  <c r="EP2" i="16"/>
  <c r="EQ2" i="16"/>
  <c r="ER2" i="16"/>
  <c r="ES2" i="16"/>
  <c r="ET2" i="16"/>
  <c r="EU2" i="16"/>
  <c r="EV2" i="16"/>
  <c r="EW2" i="16"/>
  <c r="EX2" i="16"/>
  <c r="EY2" i="16"/>
  <c r="EZ2" i="16"/>
  <c r="FA2" i="16"/>
  <c r="FB2" i="16"/>
  <c r="FC2" i="16"/>
  <c r="FD2" i="16"/>
  <c r="FE2" i="16"/>
  <c r="FF2" i="16"/>
  <c r="FG2" i="16"/>
  <c r="FH2" i="16"/>
  <c r="FI2" i="16"/>
  <c r="FJ2" i="16"/>
  <c r="FK2" i="16"/>
  <c r="FL2" i="16"/>
  <c r="FM2" i="16"/>
  <c r="FN2" i="16"/>
  <c r="FO2" i="16"/>
  <c r="FP2" i="16"/>
  <c r="FQ2" i="16"/>
  <c r="FR2" i="16"/>
  <c r="FS2" i="16"/>
  <c r="FT2" i="16"/>
  <c r="FU2" i="16"/>
  <c r="FV2" i="16"/>
  <c r="FW2" i="16"/>
  <c r="FX2" i="16"/>
  <c r="FY2" i="16"/>
  <c r="FZ2" i="16"/>
  <c r="GA2" i="16"/>
  <c r="GB2" i="16"/>
  <c r="GC2" i="16"/>
  <c r="GD2" i="16"/>
  <c r="GE2" i="16"/>
  <c r="GF2" i="16"/>
  <c r="GG2" i="16"/>
  <c r="GH2" i="16"/>
  <c r="GI2" i="16"/>
  <c r="GJ2" i="16"/>
  <c r="GK2" i="16"/>
  <c r="GL2" i="16"/>
  <c r="GM2" i="16"/>
  <c r="GN2" i="16"/>
  <c r="GO2" i="16"/>
  <c r="GP2" i="16"/>
  <c r="GQ2" i="16"/>
  <c r="GR2" i="16"/>
  <c r="GS2" i="16"/>
  <c r="GT2" i="16"/>
  <c r="GU2" i="16"/>
  <c r="GV2" i="16"/>
  <c r="GW2" i="16"/>
  <c r="GX2" i="16"/>
  <c r="GY2" i="16"/>
  <c r="GZ2" i="16"/>
  <c r="HA2" i="16"/>
  <c r="HB2" i="16"/>
  <c r="HC2" i="16"/>
  <c r="HD2" i="16"/>
  <c r="HE2" i="16"/>
  <c r="HF2" i="16"/>
  <c r="HG2" i="16"/>
  <c r="HH2" i="16"/>
  <c r="HI2" i="16"/>
  <c r="HJ2" i="16"/>
  <c r="HK2" i="16"/>
  <c r="HL2" i="16"/>
  <c r="HM2" i="16"/>
  <c r="HN2" i="16"/>
  <c r="HO2" i="16"/>
  <c r="HP2" i="16"/>
  <c r="HQ2" i="16"/>
  <c r="HR2" i="16"/>
  <c r="HS2" i="16"/>
  <c r="HT2" i="16"/>
  <c r="HU2" i="16"/>
  <c r="HV2" i="16"/>
  <c r="HW2" i="16"/>
  <c r="HX2" i="16"/>
  <c r="HY2" i="16"/>
  <c r="HZ2" i="16"/>
  <c r="IA2" i="16"/>
  <c r="IB2" i="16"/>
  <c r="IC2" i="16"/>
  <c r="ID2" i="16"/>
  <c r="IE2" i="16"/>
  <c r="IF2" i="16"/>
  <c r="IG2" i="16"/>
  <c r="IH2" i="16"/>
  <c r="II2" i="16"/>
  <c r="IJ2" i="16"/>
  <c r="IK2" i="16"/>
  <c r="IL2" i="16"/>
  <c r="IM2" i="16"/>
  <c r="IN2" i="16"/>
  <c r="IO2" i="16"/>
  <c r="IP2" i="16"/>
  <c r="IQ2" i="16"/>
  <c r="IR2" i="16"/>
  <c r="IS2" i="16"/>
  <c r="IT2" i="16"/>
  <c r="IU2" i="16"/>
  <c r="IV2" i="16"/>
  <c r="A1" i="16"/>
  <c r="B1" i="16"/>
  <c r="C1" i="16"/>
  <c r="D1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U1" i="16"/>
  <c r="V1" i="16"/>
  <c r="W1" i="16"/>
  <c r="X1" i="16"/>
  <c r="Y1" i="16"/>
  <c r="Z1" i="16"/>
  <c r="AA1" i="16"/>
  <c r="AB1" i="16"/>
  <c r="AC1" i="16"/>
  <c r="AD1" i="16"/>
  <c r="AE1" i="16"/>
  <c r="AF1" i="16"/>
  <c r="AG1" i="16"/>
  <c r="AH1" i="16"/>
  <c r="AI1" i="16"/>
  <c r="AJ1" i="16"/>
  <c r="AK1" i="16"/>
  <c r="AL1" i="16"/>
  <c r="AM1" i="16"/>
  <c r="AN1" i="16"/>
  <c r="AO1" i="16"/>
  <c r="AP1" i="16"/>
  <c r="AQ1" i="16"/>
  <c r="AR1" i="16"/>
  <c r="AS1" i="16"/>
  <c r="AT1" i="16"/>
  <c r="AU1" i="16"/>
  <c r="AV1" i="16"/>
  <c r="AW1" i="16"/>
  <c r="AX1" i="16"/>
  <c r="AY1" i="16"/>
  <c r="AZ1" i="16"/>
  <c r="BA1" i="16"/>
  <c r="BB1" i="16"/>
  <c r="BC1" i="16"/>
  <c r="BD1" i="16"/>
  <c r="BE1" i="16"/>
  <c r="BF1" i="16"/>
  <c r="BG1" i="16"/>
  <c r="BH1" i="16"/>
  <c r="BI1" i="16"/>
  <c r="BJ1" i="16"/>
  <c r="BK1" i="16"/>
  <c r="BL1" i="16"/>
  <c r="BM1" i="16"/>
  <c r="BN1" i="16"/>
  <c r="BO1" i="16"/>
  <c r="BP1" i="16"/>
  <c r="BQ1" i="16"/>
  <c r="BR1" i="16"/>
  <c r="BS1" i="16"/>
  <c r="BT1" i="16"/>
  <c r="BU1" i="16"/>
  <c r="BV1" i="16"/>
  <c r="BW1" i="16"/>
  <c r="BX1" i="16"/>
  <c r="BY1" i="16"/>
  <c r="BZ1" i="16"/>
  <c r="CA1" i="16"/>
  <c r="CB1" i="16"/>
  <c r="CC1" i="16"/>
  <c r="CD1" i="16"/>
  <c r="CE1" i="16"/>
  <c r="CF1" i="16"/>
  <c r="CG1" i="16"/>
  <c r="CH1" i="16"/>
  <c r="CI1" i="16"/>
  <c r="CJ1" i="16"/>
  <c r="CK1" i="16"/>
  <c r="CL1" i="16"/>
  <c r="CM1" i="16"/>
  <c r="CN1" i="16"/>
  <c r="CO1" i="16"/>
  <c r="CP1" i="16"/>
  <c r="CQ1" i="16"/>
  <c r="CR1" i="16"/>
  <c r="CS1" i="16"/>
  <c r="CT1" i="16"/>
  <c r="CU1" i="16"/>
  <c r="CV1" i="16"/>
  <c r="CW1" i="16"/>
  <c r="CX1" i="16"/>
  <c r="CY1" i="16"/>
  <c r="CZ1" i="16"/>
  <c r="DA1" i="16"/>
  <c r="DB1" i="16"/>
  <c r="DC1" i="16"/>
  <c r="DD1" i="16"/>
  <c r="DE1" i="16"/>
  <c r="DF1" i="16"/>
  <c r="DG1" i="16"/>
  <c r="DH1" i="16"/>
  <c r="DI1" i="16"/>
  <c r="DJ1" i="16"/>
  <c r="DK1" i="16"/>
  <c r="DL1" i="16"/>
  <c r="DM1" i="16"/>
  <c r="DN1" i="16"/>
  <c r="DO1" i="16"/>
  <c r="DP1" i="16"/>
  <c r="DQ1" i="16"/>
  <c r="DR1" i="16"/>
  <c r="DS1" i="16"/>
  <c r="DT1" i="16"/>
  <c r="DU1" i="16"/>
  <c r="DV1" i="16"/>
  <c r="DW1" i="16"/>
  <c r="DX1" i="16"/>
  <c r="DY1" i="16"/>
  <c r="DZ1" i="16"/>
  <c r="EA1" i="16"/>
  <c r="EB1" i="16"/>
  <c r="EC1" i="16"/>
  <c r="ED1" i="16"/>
  <c r="EE1" i="16"/>
  <c r="EF1" i="16"/>
  <c r="EG1" i="16"/>
  <c r="EH1" i="16"/>
  <c r="EI1" i="16"/>
  <c r="EJ1" i="16"/>
  <c r="EK1" i="16"/>
  <c r="EL1" i="16"/>
  <c r="EM1" i="16"/>
  <c r="EN1" i="16"/>
  <c r="EO1" i="16"/>
  <c r="EP1" i="16"/>
  <c r="EQ1" i="16"/>
  <c r="ER1" i="16"/>
  <c r="ES1" i="16"/>
  <c r="ET1" i="16"/>
  <c r="EU1" i="16"/>
  <c r="EV1" i="16"/>
  <c r="EW1" i="16"/>
  <c r="EX1" i="16"/>
  <c r="EY1" i="16"/>
  <c r="EZ1" i="16"/>
  <c r="FA1" i="16"/>
  <c r="FB1" i="16"/>
  <c r="FC1" i="16"/>
  <c r="FD1" i="16"/>
  <c r="FE1" i="16"/>
  <c r="FF1" i="16"/>
  <c r="FG1" i="16"/>
  <c r="FH1" i="16"/>
  <c r="FI1" i="16"/>
  <c r="FJ1" i="16"/>
  <c r="FK1" i="16"/>
  <c r="FL1" i="16"/>
  <c r="FM1" i="16"/>
  <c r="FN1" i="16"/>
  <c r="FO1" i="16"/>
  <c r="FP1" i="16"/>
  <c r="FQ1" i="16"/>
  <c r="FR1" i="16"/>
  <c r="FS1" i="16"/>
  <c r="FT1" i="16"/>
  <c r="FU1" i="16"/>
  <c r="FV1" i="16"/>
  <c r="FW1" i="16"/>
  <c r="FX1" i="16"/>
  <c r="FY1" i="16"/>
  <c r="FZ1" i="16"/>
  <c r="GA1" i="16"/>
  <c r="GB1" i="16"/>
  <c r="GC1" i="16"/>
  <c r="GD1" i="16"/>
  <c r="GE1" i="16"/>
  <c r="GF1" i="16"/>
  <c r="GG1" i="16"/>
  <c r="GH1" i="16"/>
  <c r="GI1" i="16"/>
  <c r="GJ1" i="16"/>
  <c r="GK1" i="16"/>
  <c r="GL1" i="16"/>
  <c r="GM1" i="16"/>
  <c r="GN1" i="16"/>
  <c r="GO1" i="16"/>
  <c r="GP1" i="16"/>
  <c r="GQ1" i="16"/>
  <c r="GR1" i="16"/>
  <c r="GS1" i="16"/>
  <c r="GT1" i="16"/>
  <c r="GU1" i="16"/>
  <c r="GV1" i="16"/>
  <c r="GW1" i="16"/>
  <c r="GX1" i="16"/>
  <c r="GY1" i="16"/>
  <c r="GZ1" i="16"/>
  <c r="HA1" i="16"/>
  <c r="HB1" i="16"/>
  <c r="HC1" i="16"/>
  <c r="HD1" i="16"/>
  <c r="HE1" i="16"/>
  <c r="HF1" i="16"/>
  <c r="HG1" i="16"/>
  <c r="HH1" i="16"/>
  <c r="HI1" i="16"/>
  <c r="HJ1" i="16"/>
  <c r="HK1" i="16"/>
  <c r="HL1" i="16"/>
  <c r="HM1" i="16"/>
  <c r="HN1" i="16"/>
  <c r="HO1" i="16"/>
  <c r="HP1" i="16"/>
  <c r="HQ1" i="16"/>
  <c r="HR1" i="16"/>
  <c r="HS1" i="16"/>
  <c r="HT1" i="16"/>
  <c r="HU1" i="16"/>
  <c r="HV1" i="16"/>
  <c r="HW1" i="16"/>
  <c r="HX1" i="16"/>
  <c r="HY1" i="16"/>
  <c r="HZ1" i="16"/>
  <c r="IA1" i="16"/>
  <c r="IB1" i="16"/>
  <c r="IC1" i="16"/>
  <c r="ID1" i="16"/>
  <c r="IE1" i="16"/>
  <c r="IF1" i="16"/>
  <c r="IG1" i="16"/>
  <c r="IH1" i="16"/>
  <c r="II1" i="16"/>
  <c r="IJ1" i="16"/>
  <c r="IK1" i="16"/>
  <c r="IL1" i="16"/>
  <c r="IM1" i="16"/>
  <c r="IN1" i="16"/>
  <c r="IO1" i="16"/>
  <c r="IP1" i="16"/>
  <c r="IQ1" i="16"/>
  <c r="IR1" i="16"/>
  <c r="IS1" i="16"/>
  <c r="IT1" i="16"/>
  <c r="IU1" i="16"/>
  <c r="IV1" i="16"/>
  <c r="CB10" i="16" l="1"/>
  <c r="BW10" i="16"/>
  <c r="BV10" i="16"/>
  <c r="S7" i="16"/>
  <c r="O7" i="16"/>
  <c r="Q7" i="16" l="1"/>
  <c r="N7" i="16" l="1"/>
  <c r="BX10" i="16"/>
  <c r="BZ10" i="16"/>
  <c r="M7" i="16"/>
  <c r="M4" i="16"/>
  <c r="Z5" i="16"/>
  <c r="R6" i="6"/>
  <c r="R7" i="6"/>
  <c r="R5" i="6"/>
  <c r="CA10" i="16" l="1"/>
  <c r="BY10" i="16"/>
  <c r="T5" i="16"/>
  <c r="U5" i="16"/>
  <c r="P7" i="16"/>
  <c r="R7" i="16"/>
  <c r="M7" i="6"/>
  <c r="L7" i="6"/>
  <c r="M6" i="6"/>
  <c r="L6" i="6"/>
  <c r="M5" i="6"/>
  <c r="Q5" i="6" s="1"/>
  <c r="P6" i="6" s="1"/>
  <c r="L5" i="6"/>
  <c r="O5" i="6" s="1"/>
  <c r="N6" i="6" s="1"/>
  <c r="Y5" i="16" l="1"/>
  <c r="W5" i="16"/>
  <c r="O6" i="6"/>
  <c r="N7" i="6" s="1"/>
  <c r="O7" i="6" s="1"/>
  <c r="Q6" i="6"/>
  <c r="P7" i="6" s="1"/>
  <c r="Q7" i="6" s="1"/>
</calcChain>
</file>

<file path=xl/sharedStrings.xml><?xml version="1.0" encoding="utf-8"?>
<sst xmlns="http://schemas.openxmlformats.org/spreadsheetml/2006/main" count="20" uniqueCount="20">
  <si>
    <t>No</t>
  </si>
  <si>
    <t>Delta-x</t>
  </si>
  <si>
    <t>delta-y</t>
  </si>
  <si>
    <t>x-start</t>
  </si>
  <si>
    <t>y-start</t>
  </si>
  <si>
    <t>x-end</t>
  </si>
  <si>
    <t>y-end</t>
  </si>
  <si>
    <t>x</t>
  </si>
  <si>
    <t>y</t>
  </si>
  <si>
    <t>A 1</t>
  </si>
  <si>
    <t>A 2</t>
  </si>
  <si>
    <t>A 3</t>
  </si>
  <si>
    <t>Risikogruppen</t>
  </si>
  <si>
    <t>Prämien</t>
  </si>
  <si>
    <t>Schäden</t>
  </si>
  <si>
    <t>Risiko I</t>
  </si>
  <si>
    <t>Risiko II</t>
  </si>
  <si>
    <t>Risiko III</t>
  </si>
  <si>
    <t>AAAAAGv/blg=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</si>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</sst>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2" fontId="0" fillId="0" borderId="0" xfId="0" applyNumberFormat="1"/>
    <xf numFmtId="2" fontId="1" fillId="0" borderId="0" xfId="0" applyNumberFormat="1" applyFont="1" applyAlignment="1">
      <alignment horizontal="right"/>
    </xf>
    <xf numFmtId="2" fontId="1" fillId="0" borderId="0" xfId="0" applyNumberFormat="1" applyFont="1"/>
    <xf numFmtId="1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2" fontId="2" fillId="0" borderId="0" xfId="0" applyNumberFormat="1" applyFont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4" fontId="1" fillId="0" borderId="0" xfId="0" applyNumberFormat="1" applyFont="1" applyFill="1"/>
    <xf numFmtId="0" fontId="0" fillId="0" borderId="0" xfId="0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EC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'ein Datensatz'!$D$4</c:f>
          <c:strCache>
            <c:ptCount val="1"/>
            <c:pt idx="0">
              <c:v>Risikogruppen</c:v>
            </c:pt>
          </c:strCache>
        </c:strRef>
      </c:tx>
      <c:layout>
        <c:manualLayout>
          <c:xMode val="edge"/>
          <c:yMode val="edge"/>
          <c:x val="0.17372606774668631"/>
          <c:y val="3.6575238171039116E-2"/>
        </c:manualLayout>
      </c:layout>
      <c:overlay val="0"/>
      <c:txPr>
        <a:bodyPr/>
        <a:lstStyle/>
        <a:p>
          <a:pPr>
            <a:defRPr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75893433119705"/>
          <c:y val="0.1066585783987743"/>
          <c:w val="0.68940737801404128"/>
          <c:h val="0.70628669959921708"/>
        </c:manualLayout>
      </c:layout>
      <c:scatterChart>
        <c:scatterStyle val="lineMarker"/>
        <c:varyColors val="0"/>
        <c:ser>
          <c:idx val="3"/>
          <c:order val="0"/>
          <c:tx>
            <c:v>horizontal 1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('ein Datensatz'!$N$5,'ein Datensatz'!$O$6)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230</c:v>
                </c:pt>
              </c:numCache>
            </c:numRef>
          </c:xVal>
          <c:yVal>
            <c:numRef>
              <c:f>('ein Datensatz'!$Q$5,'ein Datensatz'!$Q$5)</c:f>
              <c:numCache>
                <c:formatCode>0.00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4"/>
          <c:order val="1"/>
          <c:tx>
            <c:v>horizontal 2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('ein Datensatz'!$N$5,'ein Datensatz'!$O$7)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350</c:v>
                </c:pt>
              </c:numCache>
            </c:numRef>
          </c:xVal>
          <c:yVal>
            <c:numRef>
              <c:f>('ein Datensatz'!$P$7,'ein Datensatz'!$P$7)</c:f>
              <c:numCache>
                <c:formatCode>0.00</c:formatCode>
                <c:ptCount val="2"/>
                <c:pt idx="0">
                  <c:v>300</c:v>
                </c:pt>
                <c:pt idx="1">
                  <c:v>300</c:v>
                </c:pt>
              </c:numCache>
            </c:numRef>
          </c:yVal>
          <c:smooth val="0"/>
        </c:ser>
        <c:ser>
          <c:idx val="5"/>
          <c:order val="2"/>
          <c:tx>
            <c:v>horizontal 3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('ein Datensatz'!$N$5,'ein Datensatz'!$O$7)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350</c:v>
                </c:pt>
              </c:numCache>
            </c:numRef>
          </c:xVal>
          <c:yVal>
            <c:numRef>
              <c:f>('ein Datensatz'!$Q$7,'ein Datensatz'!$Q$7)</c:f>
              <c:numCache>
                <c:formatCode>0.00</c:formatCode>
                <c:ptCount val="2"/>
                <c:pt idx="0">
                  <c:v>380</c:v>
                </c:pt>
                <c:pt idx="1">
                  <c:v>380</c:v>
                </c:pt>
              </c:numCache>
            </c:numRef>
          </c:yVal>
          <c:smooth val="0"/>
        </c:ser>
        <c:ser>
          <c:idx val="6"/>
          <c:order val="3"/>
          <c:tx>
            <c:v>vertikal 1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('ein Datensatz'!$O$5,'ein Datensatz'!$O$5)</c:f>
              <c:numCache>
                <c:formatCode>0.00</c:formatCode>
                <c:ptCount val="2"/>
                <c:pt idx="0">
                  <c:v>150</c:v>
                </c:pt>
                <c:pt idx="1">
                  <c:v>150</c:v>
                </c:pt>
              </c:numCache>
            </c:numRef>
          </c:xVal>
          <c:yVal>
            <c:numRef>
              <c:f>('ein Datensatz'!$P$5,'ein Datensatz'!$Q$6)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300</c:v>
                </c:pt>
              </c:numCache>
            </c:numRef>
          </c:yVal>
          <c:smooth val="0"/>
        </c:ser>
        <c:ser>
          <c:idx val="7"/>
          <c:order val="4"/>
          <c:tx>
            <c:v>vertikal 2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('ein Datensatz'!$O$6,'ein Datensatz'!$O$6)</c:f>
              <c:numCache>
                <c:formatCode>0.00</c:formatCode>
                <c:ptCount val="2"/>
                <c:pt idx="0">
                  <c:v>230</c:v>
                </c:pt>
                <c:pt idx="1">
                  <c:v>230</c:v>
                </c:pt>
              </c:numCache>
            </c:numRef>
          </c:xVal>
          <c:yVal>
            <c:numRef>
              <c:f>('ein Datensatz'!$P$5,'ein Datensatz'!$Q$7)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380</c:v>
                </c:pt>
              </c:numCache>
            </c:numRef>
          </c:yVal>
          <c:smooth val="0"/>
        </c:ser>
        <c:ser>
          <c:idx val="8"/>
          <c:order val="5"/>
          <c:tx>
            <c:v>vertikal 3</c:v>
          </c:tx>
          <c:spPr>
            <a:ln w="12700">
              <a:solidFill>
                <a:schemeClr val="bg1">
                  <a:lumMod val="85000"/>
                </a:schemeClr>
              </a:solidFill>
            </a:ln>
          </c:spPr>
          <c:marker>
            <c:symbol val="none"/>
          </c:marker>
          <c:xVal>
            <c:numRef>
              <c:f>('ein Datensatz'!$O$7,'ein Datensatz'!$O$7)</c:f>
              <c:numCache>
                <c:formatCode>0.00</c:formatCode>
                <c:ptCount val="2"/>
                <c:pt idx="0">
                  <c:v>350</c:v>
                </c:pt>
                <c:pt idx="1">
                  <c:v>350</c:v>
                </c:pt>
              </c:numCache>
            </c:numRef>
          </c:xVal>
          <c:yVal>
            <c:numRef>
              <c:f>('ein Datensatz'!$P$5,'ein Datensatz'!$Q$7)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380</c:v>
                </c:pt>
              </c:numCache>
            </c:numRef>
          </c:yVal>
          <c:smooth val="0"/>
        </c:ser>
        <c:ser>
          <c:idx val="9"/>
          <c:order val="6"/>
          <c:tx>
            <c:v>Summe</c:v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('ein Datensatz'!$N$5,'ein Datensatz'!$N$8)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350</c:v>
                </c:pt>
              </c:numCache>
            </c:numRef>
          </c:xVal>
          <c:yVal>
            <c:numRef>
              <c:f>('ein Datensatz'!$P$5,'ein Datensatz'!$P$8)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380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'ein Datensatz'!$R$5</c:f>
              <c:strCache>
                <c:ptCount val="1"/>
                <c:pt idx="0">
                  <c:v>Risiko I</c:v>
                </c:pt>
              </c:strCache>
            </c:strRef>
          </c:tx>
          <c:spPr>
            <a:ln w="50800">
              <a:tailEnd type="stealth" w="lg" len="med"/>
            </a:ln>
          </c:spPr>
          <c:marker>
            <c:symbol val="none"/>
          </c:marker>
          <c:xVal>
            <c:numRef>
              <c:f>'ein Datensatz'!$N$5:$O$5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150</c:v>
                </c:pt>
              </c:numCache>
            </c:numRef>
          </c:xVal>
          <c:yVal>
            <c:numRef>
              <c:f>'ein Datensatz'!$P$5:$Q$5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100</c:v>
                </c:pt>
              </c:numCache>
            </c:numRef>
          </c:yVal>
          <c:smooth val="0"/>
        </c:ser>
        <c:ser>
          <c:idx val="1"/>
          <c:order val="8"/>
          <c:tx>
            <c:strRef>
              <c:f>'ein Datensatz'!$R$6</c:f>
              <c:strCache>
                <c:ptCount val="1"/>
                <c:pt idx="0">
                  <c:v>Risiko II</c:v>
                </c:pt>
              </c:strCache>
            </c:strRef>
          </c:tx>
          <c:spPr>
            <a:ln w="50800">
              <a:tailEnd type="stealth" w="lg" len="med"/>
            </a:ln>
          </c:spPr>
          <c:marker>
            <c:symbol val="none"/>
          </c:marker>
          <c:xVal>
            <c:numRef>
              <c:f>'ein Datensatz'!$N$6:$O$6</c:f>
              <c:numCache>
                <c:formatCode>0.00</c:formatCode>
                <c:ptCount val="2"/>
                <c:pt idx="0">
                  <c:v>150</c:v>
                </c:pt>
                <c:pt idx="1">
                  <c:v>230</c:v>
                </c:pt>
              </c:numCache>
            </c:numRef>
          </c:xVal>
          <c:yVal>
            <c:numRef>
              <c:f>'ein Datensatz'!$P$6:$Q$6</c:f>
              <c:numCache>
                <c:formatCode>0.00</c:formatCode>
                <c:ptCount val="2"/>
                <c:pt idx="0">
                  <c:v>100</c:v>
                </c:pt>
                <c:pt idx="1">
                  <c:v>300</c:v>
                </c:pt>
              </c:numCache>
            </c:numRef>
          </c:yVal>
          <c:smooth val="0"/>
        </c:ser>
        <c:ser>
          <c:idx val="2"/>
          <c:order val="9"/>
          <c:tx>
            <c:strRef>
              <c:f>'ein Datensatz'!$R$7</c:f>
              <c:strCache>
                <c:ptCount val="1"/>
                <c:pt idx="0">
                  <c:v>Risiko III</c:v>
                </c:pt>
              </c:strCache>
            </c:strRef>
          </c:tx>
          <c:spPr>
            <a:ln w="50800">
              <a:tailEnd type="stealth" w="lg" len="med"/>
            </a:ln>
          </c:spPr>
          <c:marker>
            <c:symbol val="none"/>
          </c:marker>
          <c:xVal>
            <c:numRef>
              <c:f>'ein Datensatz'!$N$7:$O$7</c:f>
              <c:numCache>
                <c:formatCode>0.00</c:formatCode>
                <c:ptCount val="2"/>
                <c:pt idx="0">
                  <c:v>230</c:v>
                </c:pt>
                <c:pt idx="1">
                  <c:v>350</c:v>
                </c:pt>
              </c:numCache>
            </c:numRef>
          </c:xVal>
          <c:yVal>
            <c:numRef>
              <c:f>'ein Datensatz'!$P$7:$Q$7</c:f>
              <c:numCache>
                <c:formatCode>0.00</c:formatCode>
                <c:ptCount val="2"/>
                <c:pt idx="0">
                  <c:v>300</c:v>
                </c:pt>
                <c:pt idx="1">
                  <c:v>380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447808"/>
        <c:axId val="127449728"/>
      </c:scatterChart>
      <c:valAx>
        <c:axId val="127447808"/>
        <c:scaling>
          <c:orientation val="minMax"/>
        </c:scaling>
        <c:delete val="0"/>
        <c:axPos val="b"/>
        <c:title>
          <c:tx>
            <c:strRef>
              <c:f>'ein Datensatz'!$E$4</c:f>
              <c:strCache>
                <c:ptCount val="1"/>
                <c:pt idx="0">
                  <c:v>Prämien</c:v>
                </c:pt>
              </c:strCache>
            </c:strRef>
          </c:tx>
          <c:layout>
            <c:manualLayout>
              <c:xMode val="edge"/>
              <c:yMode val="edge"/>
              <c:x val="0.73810128672135311"/>
              <c:y val="0.88282170503555735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27449728"/>
        <c:crosses val="autoZero"/>
        <c:crossBetween val="midCat"/>
      </c:valAx>
      <c:valAx>
        <c:axId val="127449728"/>
        <c:scaling>
          <c:orientation val="minMax"/>
        </c:scaling>
        <c:delete val="0"/>
        <c:axPos val="l"/>
        <c:title>
          <c:tx>
            <c:strRef>
              <c:f>'ein Datensatz'!$F$4</c:f>
              <c:strCache>
                <c:ptCount val="1"/>
                <c:pt idx="0">
                  <c:v>Schäden</c:v>
                </c:pt>
              </c:strCache>
            </c:strRef>
          </c:tx>
          <c:layout>
            <c:manualLayout>
              <c:xMode val="edge"/>
              <c:yMode val="edge"/>
              <c:x val="2.3525814441745799E-2"/>
              <c:y val="0.11785677122213624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crossAx val="127447808"/>
        <c:crosses val="autoZero"/>
        <c:crossBetween val="midCat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83942078976362067"/>
          <c:y val="0.26509145129610134"/>
          <c:w val="0.14744086822420305"/>
          <c:h val="0.326283255677775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1178720</xdr:colOff>
      <xdr:row>12</xdr:row>
      <xdr:rowOff>142874</xdr:rowOff>
    </xdr:from>
    <xdr:to>
      <xdr:col>14</xdr:col>
      <xdr:colOff>119064</xdr:colOff>
      <xdr:row>45</xdr:row>
      <xdr:rowOff>45242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0.02094</cdr:x>
      <cdr:y>0.91433</cdr:y>
    </cdr:from>
    <cdr:to>
      <cdr:x>0.59524</cdr:x>
      <cdr:y>0.97013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81769" y="5658644"/>
          <a:ext cx="4984719" cy="3453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/>
            <a:t>(C) 2011</a:t>
          </a:r>
          <a:r>
            <a:rPr lang="de-CH" sz="800" baseline="0"/>
            <a:t> </a:t>
          </a:r>
          <a:r>
            <a:rPr lang="de-CH" sz="800"/>
            <a:t>peter.bretscher@bengin.com</a:t>
          </a:r>
          <a:br>
            <a:rPr lang="de-CH" sz="800"/>
          </a:br>
          <a:r>
            <a:rPr lang="de-CH" sz="800"/>
            <a:t>Graphics are part of Business Engineering Systems, registered copyright TXu 512 154, LNo 4100001</a:t>
          </a:r>
        </a:p>
      </cdr:txBody>
    </cdr:sp>
  </cdr:relSizeAnchor>
  <cdr:relSizeAnchor xmlns:cdr="http://schemas.openxmlformats.org/drawingml/2006/chartDrawing">
    <cdr:from>
      <cdr:x>0.00585</cdr:x>
      <cdr:y>0.00821</cdr:y>
    </cdr:from>
    <cdr:to>
      <cdr:x>0.00585</cdr:x>
      <cdr:y>0.00821</cdr:y>
    </cdr:to>
    <cdr:sp macro="" textlink="">
      <cdr:nvSpPr>
        <cdr:cNvPr id="3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Kf6cci9qEs0kYEEmMoMKNd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B2:W36"/>
  <sheetViews>
    <sheetView tabSelected="1" topLeftCell="B1" zoomScale="80" zoomScaleNormal="80" workbookViewId="0">
      <selection activeCell="B1" sqref="B1"/>
    </sheetView>
  </sheetViews>
  <sheetFormatPr baseColWidth="10" defaultRowHeight="15" x14ac:dyDescent="0.25"/>
  <cols>
    <col min="2" max="2" width="11.42578125" style="8"/>
    <col min="4" max="4" width="21" customWidth="1"/>
    <col min="5" max="6" width="16.7109375" customWidth="1"/>
    <col min="7" max="7" width="11.42578125" style="11"/>
  </cols>
  <sheetData>
    <row r="2" spans="2:23" x14ac:dyDescent="0.25">
      <c r="E2" s="8" t="s">
        <v>7</v>
      </c>
      <c r="F2" s="8" t="s">
        <v>8</v>
      </c>
      <c r="G2" s="10"/>
      <c r="H2" s="8"/>
    </row>
    <row r="3" spans="2:23" x14ac:dyDescent="0.25">
      <c r="E3">
        <v>2010</v>
      </c>
      <c r="F3">
        <v>2010</v>
      </c>
      <c r="L3" s="1">
        <v>2010</v>
      </c>
      <c r="M3" s="1">
        <v>2010</v>
      </c>
      <c r="N3" s="1"/>
      <c r="O3" s="1"/>
      <c r="P3" s="1"/>
      <c r="Q3" s="1"/>
      <c r="R3" s="1"/>
    </row>
    <row r="4" spans="2:23" x14ac:dyDescent="0.25">
      <c r="B4" s="2" t="s">
        <v>0</v>
      </c>
      <c r="C4" s="1"/>
      <c r="D4" s="16" t="s">
        <v>12</v>
      </c>
      <c r="E4" s="17" t="s">
        <v>13</v>
      </c>
      <c r="F4" s="17" t="s">
        <v>14</v>
      </c>
      <c r="G4" s="12"/>
      <c r="H4" s="2"/>
      <c r="I4" s="2"/>
      <c r="L4" s="2" t="s">
        <v>1</v>
      </c>
      <c r="M4" s="2" t="s">
        <v>2</v>
      </c>
      <c r="N4" s="2" t="s">
        <v>3</v>
      </c>
      <c r="O4" s="2" t="s">
        <v>5</v>
      </c>
      <c r="P4" s="2" t="s">
        <v>4</v>
      </c>
      <c r="Q4" s="2" t="s">
        <v>6</v>
      </c>
      <c r="R4" s="1"/>
    </row>
    <row r="5" spans="2:23" x14ac:dyDescent="0.25">
      <c r="B5" s="2" t="s">
        <v>9</v>
      </c>
      <c r="C5" s="1"/>
      <c r="D5" s="16" t="s">
        <v>15</v>
      </c>
      <c r="E5" s="18">
        <v>150</v>
      </c>
      <c r="F5" s="18">
        <v>100</v>
      </c>
      <c r="H5" s="4"/>
      <c r="I5" s="3"/>
      <c r="L5" s="3">
        <f>E5</f>
        <v>150</v>
      </c>
      <c r="M5" s="3">
        <f>F5</f>
        <v>100</v>
      </c>
      <c r="N5" s="1">
        <v>0</v>
      </c>
      <c r="O5" s="6">
        <f t="shared" ref="O5:O7" si="0">N5+L5</f>
        <v>150</v>
      </c>
      <c r="P5" s="1">
        <v>0</v>
      </c>
      <c r="Q5" s="6">
        <f>P5+M5</f>
        <v>100</v>
      </c>
      <c r="R5" s="1" t="str">
        <f>D5</f>
        <v>Risiko I</v>
      </c>
      <c r="U5" s="4"/>
      <c r="V5" s="4"/>
      <c r="W5" s="4"/>
    </row>
    <row r="6" spans="2:23" x14ac:dyDescent="0.25">
      <c r="B6" s="2" t="s">
        <v>10</v>
      </c>
      <c r="C6" s="1"/>
      <c r="D6" s="16" t="s">
        <v>16</v>
      </c>
      <c r="E6" s="18">
        <v>80</v>
      </c>
      <c r="F6" s="18">
        <v>200</v>
      </c>
      <c r="H6" s="4"/>
      <c r="I6" s="3"/>
      <c r="L6" s="3">
        <f t="shared" ref="L6:M7" si="1">E6</f>
        <v>80</v>
      </c>
      <c r="M6" s="3">
        <f t="shared" si="1"/>
        <v>200</v>
      </c>
      <c r="N6" s="6">
        <f t="shared" ref="N6:N7" si="2">O5</f>
        <v>150</v>
      </c>
      <c r="O6" s="6">
        <f t="shared" si="0"/>
        <v>230</v>
      </c>
      <c r="P6" s="6">
        <f t="shared" ref="P6:P7" si="3">Q5</f>
        <v>100</v>
      </c>
      <c r="Q6" s="6">
        <f t="shared" ref="Q6:Q7" si="4">P6+M6</f>
        <v>300</v>
      </c>
      <c r="R6" s="1" t="str">
        <f t="shared" ref="R6:R7" si="5">D6</f>
        <v>Risiko II</v>
      </c>
      <c r="U6" s="4"/>
      <c r="V6" s="4"/>
      <c r="W6" s="4"/>
    </row>
    <row r="7" spans="2:23" x14ac:dyDescent="0.25">
      <c r="B7" s="2" t="s">
        <v>11</v>
      </c>
      <c r="C7" s="1"/>
      <c r="D7" s="16" t="s">
        <v>17</v>
      </c>
      <c r="E7" s="18">
        <v>120</v>
      </c>
      <c r="F7" s="18">
        <v>80</v>
      </c>
      <c r="H7" s="6"/>
      <c r="I7" s="3"/>
      <c r="L7" s="3">
        <f t="shared" si="1"/>
        <v>120</v>
      </c>
      <c r="M7" s="3">
        <f t="shared" si="1"/>
        <v>80</v>
      </c>
      <c r="N7" s="6">
        <f t="shared" si="2"/>
        <v>230</v>
      </c>
      <c r="O7" s="6">
        <f t="shared" si="0"/>
        <v>350</v>
      </c>
      <c r="P7" s="6">
        <f t="shared" si="3"/>
        <v>300</v>
      </c>
      <c r="Q7" s="6">
        <f t="shared" si="4"/>
        <v>380</v>
      </c>
      <c r="R7" s="1" t="str">
        <f t="shared" si="5"/>
        <v>Risiko III</v>
      </c>
      <c r="U7" s="4"/>
      <c r="V7" s="4"/>
      <c r="W7" s="4"/>
    </row>
    <row r="8" spans="2:23" x14ac:dyDescent="0.25">
      <c r="B8" s="13"/>
      <c r="C8" s="1"/>
      <c r="D8" s="1"/>
      <c r="E8" s="3"/>
      <c r="F8" s="3"/>
      <c r="H8" s="4"/>
      <c r="I8" s="3"/>
      <c r="L8" s="3"/>
      <c r="M8" s="3"/>
      <c r="N8" s="6">
        <f>O7</f>
        <v>350</v>
      </c>
      <c r="O8" s="6"/>
      <c r="P8" s="6">
        <f>Q7</f>
        <v>380</v>
      </c>
      <c r="Q8" s="6"/>
      <c r="R8" s="1" t="s">
        <v>19</v>
      </c>
      <c r="U8" s="4"/>
      <c r="V8" s="4"/>
      <c r="W8" s="4"/>
    </row>
    <row r="9" spans="2:23" x14ac:dyDescent="0.25">
      <c r="B9" s="13"/>
      <c r="C9" s="1"/>
      <c r="D9" s="1"/>
      <c r="E9" s="3"/>
      <c r="F9" s="3"/>
      <c r="H9" s="4"/>
      <c r="I9" s="3"/>
      <c r="L9" s="3"/>
      <c r="M9" s="3"/>
      <c r="N9" s="6"/>
      <c r="O9" s="6"/>
      <c r="P9" s="6"/>
      <c r="Q9" s="6"/>
      <c r="R9" s="1"/>
      <c r="U9" s="4"/>
      <c r="V9" s="4"/>
      <c r="W9" s="4"/>
    </row>
    <row r="10" spans="2:23" x14ac:dyDescent="0.25">
      <c r="B10" s="13"/>
      <c r="C10" s="1"/>
      <c r="D10" s="1"/>
      <c r="E10" s="3"/>
      <c r="F10" s="3"/>
      <c r="H10" s="4"/>
      <c r="I10" s="3"/>
      <c r="L10" s="3"/>
      <c r="M10" s="3"/>
      <c r="N10" s="6"/>
      <c r="O10" s="6"/>
      <c r="P10" s="6"/>
      <c r="Q10" s="6"/>
      <c r="R10" s="1"/>
      <c r="U10" s="4"/>
      <c r="V10" s="4"/>
      <c r="W10" s="4"/>
    </row>
    <row r="11" spans="2:23" x14ac:dyDescent="0.25">
      <c r="B11" s="13"/>
      <c r="C11" s="1"/>
      <c r="D11" s="1"/>
      <c r="E11" s="3"/>
      <c r="F11" s="3"/>
      <c r="H11" s="4"/>
      <c r="I11" s="3"/>
      <c r="L11" s="3"/>
      <c r="M11" s="3"/>
      <c r="N11" s="6"/>
      <c r="O11" s="6"/>
      <c r="P11" s="6"/>
      <c r="Q11" s="6"/>
      <c r="R11" s="1"/>
      <c r="U11" s="4"/>
      <c r="V11" s="4"/>
    </row>
    <row r="12" spans="2:23" x14ac:dyDescent="0.25">
      <c r="B12" s="13"/>
      <c r="C12" s="1"/>
      <c r="D12" s="1"/>
      <c r="E12" s="3"/>
      <c r="F12" s="3"/>
      <c r="H12" s="4"/>
      <c r="I12" s="3"/>
      <c r="L12" s="3"/>
      <c r="M12" s="3"/>
      <c r="N12" s="6"/>
      <c r="O12" s="6"/>
      <c r="P12" s="6"/>
      <c r="Q12" s="6"/>
      <c r="R12" s="1"/>
      <c r="U12" s="4"/>
      <c r="V12" s="4"/>
    </row>
    <row r="13" spans="2:23" x14ac:dyDescent="0.25">
      <c r="B13" s="13"/>
      <c r="C13" s="1"/>
      <c r="D13" s="1"/>
      <c r="E13" s="3"/>
      <c r="F13" s="3"/>
      <c r="H13" s="4"/>
      <c r="I13" s="3"/>
      <c r="L13" s="3"/>
      <c r="M13" s="3"/>
      <c r="N13" s="6"/>
      <c r="O13" s="6"/>
      <c r="P13" s="6"/>
      <c r="Q13" s="6"/>
      <c r="R13" s="1"/>
      <c r="U13" s="4"/>
      <c r="V13" s="4"/>
    </row>
    <row r="14" spans="2:23" x14ac:dyDescent="0.25">
      <c r="B14" s="13"/>
      <c r="C14" s="1"/>
      <c r="D14" s="1"/>
      <c r="E14" s="3"/>
      <c r="F14" s="3"/>
      <c r="H14" s="4"/>
      <c r="I14" s="3"/>
      <c r="L14" s="3"/>
      <c r="M14" s="3"/>
      <c r="N14" s="6"/>
      <c r="O14" s="6"/>
      <c r="P14" s="6"/>
      <c r="Q14" s="6"/>
      <c r="R14" s="1"/>
      <c r="U14" s="4"/>
      <c r="V14" s="4"/>
    </row>
    <row r="15" spans="2:23" x14ac:dyDescent="0.25">
      <c r="B15" s="13"/>
      <c r="D15" s="1"/>
      <c r="E15" s="3"/>
      <c r="F15" s="3"/>
      <c r="H15" s="4"/>
      <c r="I15" s="3"/>
      <c r="L15" s="3"/>
      <c r="M15" s="3"/>
      <c r="N15" s="6"/>
      <c r="O15" s="6"/>
      <c r="P15" s="6"/>
      <c r="Q15" s="6"/>
      <c r="R15" s="1"/>
      <c r="U15" s="4"/>
      <c r="V15" s="4"/>
    </row>
    <row r="16" spans="2:23" x14ac:dyDescent="0.25">
      <c r="B16" s="13"/>
      <c r="D16" s="1"/>
      <c r="E16" s="3"/>
      <c r="F16" s="3"/>
      <c r="H16" s="6"/>
      <c r="I16" s="3"/>
      <c r="L16" s="3"/>
      <c r="M16" s="3"/>
      <c r="N16" s="6"/>
      <c r="O16" s="6"/>
      <c r="P16" s="6"/>
      <c r="Q16" s="6"/>
      <c r="R16" s="1"/>
      <c r="U16" s="4"/>
      <c r="V16" s="4"/>
    </row>
    <row r="17" spans="4:23" x14ac:dyDescent="0.25">
      <c r="L17" s="14"/>
      <c r="M17" s="14"/>
      <c r="N17" s="14"/>
      <c r="O17" s="14"/>
      <c r="P17" s="14"/>
      <c r="Q17" s="14"/>
      <c r="R17" s="14"/>
    </row>
    <row r="18" spans="4:23" x14ac:dyDescent="0.25">
      <c r="D18" s="1"/>
      <c r="E18" s="9"/>
      <c r="F18" s="9"/>
      <c r="L18" s="14"/>
      <c r="M18" s="14"/>
      <c r="N18" s="14"/>
      <c r="O18" s="14"/>
      <c r="P18" s="14"/>
      <c r="Q18" s="14"/>
      <c r="R18" s="14"/>
    </row>
    <row r="19" spans="4:23" x14ac:dyDescent="0.25">
      <c r="E19" s="8"/>
      <c r="F19" s="8"/>
      <c r="L19" s="14"/>
      <c r="M19" s="14"/>
      <c r="N19" s="14"/>
      <c r="O19" s="14"/>
      <c r="P19" s="14"/>
      <c r="Q19" s="14"/>
      <c r="R19" s="14"/>
    </row>
    <row r="20" spans="4:23" x14ac:dyDescent="0.25">
      <c r="E20" s="7"/>
      <c r="L20" s="14"/>
      <c r="M20" s="14"/>
      <c r="N20" s="14"/>
      <c r="O20" s="14"/>
      <c r="P20" s="14"/>
      <c r="Q20" s="14"/>
      <c r="R20" s="14"/>
    </row>
    <row r="21" spans="4:23" x14ac:dyDescent="0.25">
      <c r="D21" s="1"/>
      <c r="E21" s="2"/>
      <c r="F21" s="5"/>
      <c r="G21" s="10"/>
      <c r="I21" s="2"/>
      <c r="L21" s="13"/>
      <c r="M21" s="13"/>
      <c r="N21" s="13"/>
      <c r="O21" s="13"/>
      <c r="P21" s="13"/>
      <c r="Q21" s="13"/>
      <c r="R21" s="14"/>
    </row>
    <row r="22" spans="4:23" x14ac:dyDescent="0.25">
      <c r="D22" s="1"/>
      <c r="E22" s="4"/>
      <c r="F22" s="4"/>
      <c r="I22" s="4"/>
      <c r="L22" s="15"/>
      <c r="M22" s="15"/>
      <c r="N22" s="14"/>
      <c r="O22" s="15"/>
      <c r="P22" s="14"/>
      <c r="Q22" s="15"/>
      <c r="R22" s="14"/>
      <c r="W22" s="4"/>
    </row>
    <row r="23" spans="4:23" x14ac:dyDescent="0.25">
      <c r="D23" s="1"/>
      <c r="E23" s="4"/>
      <c r="F23" s="4"/>
      <c r="I23" s="4"/>
      <c r="L23" s="15"/>
      <c r="M23" s="15"/>
      <c r="N23" s="15"/>
      <c r="O23" s="15"/>
      <c r="P23" s="15"/>
      <c r="Q23" s="15"/>
      <c r="R23" s="14"/>
      <c r="V23" s="4"/>
      <c r="W23" s="4"/>
    </row>
    <row r="24" spans="4:23" x14ac:dyDescent="0.25">
      <c r="D24" s="1"/>
      <c r="E24" s="6"/>
      <c r="F24" s="6"/>
      <c r="I24" s="6"/>
      <c r="L24" s="15"/>
      <c r="M24" s="15"/>
      <c r="N24" s="15"/>
      <c r="O24" s="15"/>
      <c r="P24" s="15"/>
      <c r="Q24" s="15"/>
      <c r="R24" s="14"/>
      <c r="V24" s="4"/>
      <c r="W24" s="4"/>
    </row>
    <row r="25" spans="4:23" x14ac:dyDescent="0.25">
      <c r="D25" s="1"/>
      <c r="E25" s="4"/>
      <c r="F25" s="4"/>
      <c r="I25" s="4"/>
      <c r="L25" s="15"/>
      <c r="M25" s="15"/>
      <c r="N25" s="15"/>
      <c r="O25" s="15"/>
      <c r="P25" s="15"/>
      <c r="Q25" s="15"/>
      <c r="R25" s="14"/>
      <c r="V25" s="4"/>
      <c r="W25" s="4"/>
    </row>
    <row r="26" spans="4:23" x14ac:dyDescent="0.25">
      <c r="D26" s="1"/>
      <c r="E26" s="4"/>
      <c r="F26" s="4"/>
      <c r="I26" s="4"/>
      <c r="L26" s="15"/>
      <c r="M26" s="15"/>
      <c r="N26" s="15"/>
      <c r="O26" s="15"/>
      <c r="P26" s="15"/>
      <c r="Q26" s="15"/>
      <c r="R26" s="14"/>
      <c r="V26" s="4"/>
      <c r="W26" s="4"/>
    </row>
    <row r="27" spans="4:23" x14ac:dyDescent="0.25">
      <c r="D27" s="1"/>
      <c r="E27" s="4"/>
      <c r="F27" s="4"/>
      <c r="I27" s="4"/>
      <c r="L27" s="15"/>
      <c r="M27" s="15"/>
      <c r="N27" s="15"/>
      <c r="O27" s="15"/>
      <c r="P27" s="15"/>
      <c r="Q27" s="15"/>
      <c r="R27" s="14"/>
      <c r="V27" s="4"/>
      <c r="W27" s="4"/>
    </row>
    <row r="28" spans="4:23" x14ac:dyDescent="0.25">
      <c r="D28" s="1"/>
      <c r="E28" s="4"/>
      <c r="F28" s="4"/>
      <c r="I28" s="4"/>
      <c r="L28" s="15"/>
      <c r="M28" s="15"/>
      <c r="N28" s="15"/>
      <c r="O28" s="15"/>
      <c r="P28" s="15"/>
      <c r="Q28" s="15"/>
      <c r="R28" s="14"/>
    </row>
    <row r="29" spans="4:23" x14ac:dyDescent="0.25">
      <c r="D29" s="1"/>
      <c r="E29" s="4"/>
      <c r="F29" s="4"/>
      <c r="I29" s="4"/>
      <c r="L29" s="15"/>
      <c r="M29" s="15"/>
      <c r="N29" s="15"/>
      <c r="O29" s="15"/>
      <c r="P29" s="15"/>
      <c r="Q29" s="15"/>
      <c r="R29" s="14"/>
    </row>
    <row r="30" spans="4:23" x14ac:dyDescent="0.25">
      <c r="D30" s="1"/>
      <c r="E30" s="4"/>
      <c r="F30" s="4"/>
      <c r="I30" s="4"/>
      <c r="L30" s="15"/>
      <c r="M30" s="15"/>
      <c r="N30" s="15"/>
      <c r="O30" s="15"/>
      <c r="P30" s="15"/>
      <c r="Q30" s="15"/>
      <c r="R30" s="14"/>
    </row>
    <row r="31" spans="4:23" x14ac:dyDescent="0.25">
      <c r="D31" s="1"/>
      <c r="E31" s="4"/>
      <c r="F31" s="4"/>
      <c r="I31" s="4"/>
      <c r="L31" s="15"/>
      <c r="M31" s="15"/>
      <c r="N31" s="15"/>
      <c r="O31" s="15"/>
      <c r="P31" s="15"/>
      <c r="Q31" s="15"/>
      <c r="R31" s="14"/>
    </row>
    <row r="32" spans="4:23" x14ac:dyDescent="0.25">
      <c r="D32" s="1"/>
      <c r="E32" s="4"/>
      <c r="F32" s="4"/>
      <c r="I32" s="4"/>
      <c r="L32" s="15"/>
      <c r="M32" s="15"/>
      <c r="N32" s="15"/>
      <c r="O32" s="15"/>
      <c r="P32" s="15"/>
      <c r="Q32" s="15"/>
      <c r="R32" s="14"/>
    </row>
    <row r="33" spans="3:18" x14ac:dyDescent="0.25">
      <c r="C33" s="19"/>
      <c r="D33" s="1"/>
      <c r="E33" s="6"/>
      <c r="F33" s="6"/>
      <c r="I33" s="6"/>
      <c r="L33" s="15"/>
      <c r="M33" s="15"/>
      <c r="N33" s="15"/>
      <c r="O33" s="15"/>
      <c r="P33" s="15"/>
      <c r="Q33" s="15"/>
      <c r="R33" s="14"/>
    </row>
    <row r="34" spans="3:18" x14ac:dyDescent="0.25">
      <c r="C34" s="19"/>
      <c r="L34" s="14"/>
      <c r="M34" s="14"/>
      <c r="N34" s="14"/>
      <c r="O34" s="14"/>
      <c r="P34" s="14"/>
      <c r="Q34" s="14"/>
      <c r="R34" s="14"/>
    </row>
    <row r="35" spans="3:18" x14ac:dyDescent="0.25">
      <c r="C35" s="19"/>
      <c r="L35" s="14"/>
      <c r="M35" s="14"/>
      <c r="N35" s="14"/>
      <c r="O35" s="14"/>
      <c r="P35" s="14"/>
      <c r="Q35" s="14"/>
      <c r="R35" s="14"/>
    </row>
    <row r="36" spans="3:18" x14ac:dyDescent="0.25">
      <c r="C36" s="19"/>
    </row>
  </sheetData>
  <pageMargins left="0.70866141732283472" right="0.70866141732283472" top="0.78740157480314965" bottom="0.78740157480314965" header="0.31496062992125984" footer="0.31496062992125984"/>
  <pageSetup paperSize="9" scale="53" orientation="landscape" horizontalDpi="0" verticalDpi="0" r:id="rId1"/>
  <headerFooter>
    <oddFooter>&amp;L&amp;F&amp;R&amp;A</oddFooter>
  </headerFooter>
  <customProperties>
    <customPr name="DVSECTION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IV10"/>
  <sheetViews>
    <sheetView workbookViewId="0">
      <selection activeCell="CK10" sqref="CK10"/>
    </sheetView>
  </sheetViews>
  <sheetFormatPr baseColWidth="10" defaultRowHeight="15" x14ac:dyDescent="0.25"/>
  <sheetData>
    <row r="1" spans="1:256" x14ac:dyDescent="0.25">
      <c r="A1" t="e">
        <f>IF(#REF!,"AAAAAFU68gA=",0)</f>
        <v>#REF!</v>
      </c>
      <c r="B1" t="e">
        <f>AND(#REF!,"AAAAAFU68gE=")</f>
        <v>#REF!</v>
      </c>
      <c r="C1" t="e">
        <f>AND(#REF!,"AAAAAFU68gI=")</f>
        <v>#REF!</v>
      </c>
      <c r="D1" t="e">
        <f>AND(#REF!,"AAAAAFU68gM=")</f>
        <v>#REF!</v>
      </c>
      <c r="E1" t="e">
        <f>AND(#REF!,"AAAAAFU68gQ=")</f>
        <v>#REF!</v>
      </c>
      <c r="F1" t="e">
        <f>IF(#REF!,"AAAAAFU68gU=",0)</f>
        <v>#REF!</v>
      </c>
      <c r="G1" t="e">
        <f>AND(#REF!,"AAAAAFU68gY=")</f>
        <v>#REF!</v>
      </c>
      <c r="H1" t="e">
        <f>AND(#REF!,"AAAAAFU68gc=")</f>
        <v>#REF!</v>
      </c>
      <c r="I1" t="e">
        <f>AND(#REF!,"AAAAAFU68gg=")</f>
        <v>#REF!</v>
      </c>
      <c r="J1" t="e">
        <f>AND(#REF!,"AAAAAFU68gk=")</f>
        <v>#REF!</v>
      </c>
      <c r="K1" t="e">
        <f>IF(#REF!,"AAAAAFU68go=",0)</f>
        <v>#REF!</v>
      </c>
      <c r="L1" t="e">
        <f>AND(#REF!,"AAAAAFU68gs=")</f>
        <v>#REF!</v>
      </c>
      <c r="M1" t="e">
        <f>AND(#REF!,"AAAAAFU68gw=")</f>
        <v>#REF!</v>
      </c>
      <c r="N1" t="e">
        <f>AND(#REF!,"AAAAAFU68g0=")</f>
        <v>#REF!</v>
      </c>
      <c r="O1" t="e">
        <f>AND(#REF!,"AAAAAFU68g4=")</f>
        <v>#REF!</v>
      </c>
      <c r="P1" t="e">
        <f>IF(#REF!,"AAAAAFU68g8=",0)</f>
        <v>#REF!</v>
      </c>
      <c r="Q1" t="e">
        <f>AND(#REF!,"AAAAAFU68hA=")</f>
        <v>#REF!</v>
      </c>
      <c r="R1" t="e">
        <f>AND(#REF!,"AAAAAFU68hE=")</f>
        <v>#REF!</v>
      </c>
      <c r="S1" t="e">
        <f>AND(#REF!,"AAAAAFU68hI=")</f>
        <v>#REF!</v>
      </c>
      <c r="T1" t="e">
        <f>AND(#REF!,"AAAAAFU68hM=")</f>
        <v>#REF!</v>
      </c>
      <c r="U1" t="e">
        <f>IF(#REF!,"AAAAAFU68hQ=",0)</f>
        <v>#REF!</v>
      </c>
      <c r="V1" t="e">
        <f>AND(#REF!,"AAAAAFU68hU=")</f>
        <v>#REF!</v>
      </c>
      <c r="W1" t="e">
        <f>AND(#REF!,"AAAAAFU68hY=")</f>
        <v>#REF!</v>
      </c>
      <c r="X1" t="e">
        <f>AND(#REF!,"AAAAAFU68hc=")</f>
        <v>#REF!</v>
      </c>
      <c r="Y1" t="e">
        <f>AND(#REF!,"AAAAAFU68hg=")</f>
        <v>#REF!</v>
      </c>
      <c r="Z1" t="e">
        <f>IF(#REF!,"AAAAAFU68hk=",0)</f>
        <v>#REF!</v>
      </c>
      <c r="AA1" t="e">
        <f>AND(#REF!,"AAAAAFU68ho=")</f>
        <v>#REF!</v>
      </c>
      <c r="AB1" t="e">
        <f>AND(#REF!,"AAAAAFU68hs=")</f>
        <v>#REF!</v>
      </c>
      <c r="AC1" t="e">
        <f>AND(#REF!,"AAAAAFU68hw=")</f>
        <v>#REF!</v>
      </c>
      <c r="AD1" t="e">
        <f>AND(#REF!,"AAAAAFU68h0=")</f>
        <v>#REF!</v>
      </c>
      <c r="AE1" t="e">
        <f>IF(#REF!,"AAAAAFU68h4=",0)</f>
        <v>#REF!</v>
      </c>
      <c r="AF1" t="e">
        <f>AND(#REF!,"AAAAAFU68h8=")</f>
        <v>#REF!</v>
      </c>
      <c r="AG1" t="e">
        <f>AND(#REF!,"AAAAAFU68iA=")</f>
        <v>#REF!</v>
      </c>
      <c r="AH1" t="e">
        <f>AND(#REF!,"AAAAAFU68iE=")</f>
        <v>#REF!</v>
      </c>
      <c r="AI1" t="e">
        <f>AND(#REF!,"AAAAAFU68iI=")</f>
        <v>#REF!</v>
      </c>
      <c r="AJ1" t="e">
        <f>IF(#REF!,"AAAAAFU68iM=",0)</f>
        <v>#REF!</v>
      </c>
      <c r="AK1" t="e">
        <f>AND(#REF!,"AAAAAFU68iQ=")</f>
        <v>#REF!</v>
      </c>
      <c r="AL1" t="e">
        <f>AND(#REF!,"AAAAAFU68iU=")</f>
        <v>#REF!</v>
      </c>
      <c r="AM1" t="e">
        <f>AND(#REF!,"AAAAAFU68iY=")</f>
        <v>#REF!</v>
      </c>
      <c r="AN1" t="e">
        <f>AND(#REF!,"AAAAAFU68ic=")</f>
        <v>#REF!</v>
      </c>
      <c r="AO1" t="e">
        <f>IF(#REF!,"AAAAAFU68ig=",0)</f>
        <v>#REF!</v>
      </c>
      <c r="AP1" t="e">
        <f>IF(#REF!,"AAAAAFU68ik=",0)</f>
        <v>#REF!</v>
      </c>
      <c r="AQ1" t="e">
        <f>IF(#REF!,"AAAAAFU68io=",0)</f>
        <v>#REF!</v>
      </c>
      <c r="AR1" t="e">
        <f>IF(#REF!,"AAAAAFU68is=",0)</f>
        <v>#REF!</v>
      </c>
      <c r="AS1" t="e">
        <f>IF(#REF!,"AAAAAFU68iw=",0)</f>
        <v>#REF!</v>
      </c>
      <c r="AT1">
        <f>IF('ein Datensatz'!1:1,"AAAAAFU68i0=",0)</f>
        <v>0</v>
      </c>
      <c r="AU1" t="e">
        <f>AND('ein Datensatz'!B1,"AAAAAFU68i4=")</f>
        <v>#VALUE!</v>
      </c>
      <c r="AV1" t="e">
        <f>AND('ein Datensatz'!C1,"AAAAAFU68i8=")</f>
        <v>#VALUE!</v>
      </c>
      <c r="AW1" t="e">
        <f>AND('ein Datensatz'!D1,"AAAAAFU68jA=")</f>
        <v>#VALUE!</v>
      </c>
      <c r="AX1" t="e">
        <f>AND('ein Datensatz'!E1,"AAAAAFU68jE=")</f>
        <v>#VALUE!</v>
      </c>
      <c r="AY1" t="e">
        <f>AND('ein Datensatz'!F1,"AAAAAFU68jI=")</f>
        <v>#VALUE!</v>
      </c>
      <c r="AZ1" t="e">
        <f>AND('ein Datensatz'!G1,"AAAAAFU68jM=")</f>
        <v>#VALUE!</v>
      </c>
      <c r="BA1" t="e">
        <f>AND('ein Datensatz'!H1,"AAAAAFU68jQ=")</f>
        <v>#VALUE!</v>
      </c>
      <c r="BB1" t="e">
        <f>AND('ein Datensatz'!I1,"AAAAAFU68jU=")</f>
        <v>#VALUE!</v>
      </c>
      <c r="BC1" t="e">
        <f>AND('ein Datensatz'!J1,"AAAAAFU68jY=")</f>
        <v>#VALUE!</v>
      </c>
      <c r="BD1" t="e">
        <f>AND('ein Datensatz'!K1,"AAAAAFU68jc=")</f>
        <v>#VALUE!</v>
      </c>
      <c r="BE1" t="e">
        <f>AND('ein Datensatz'!L1,"AAAAAFU68jg=")</f>
        <v>#VALUE!</v>
      </c>
      <c r="BF1" t="e">
        <f>AND('ein Datensatz'!M1,"AAAAAFU68jk=")</f>
        <v>#VALUE!</v>
      </c>
      <c r="BG1" t="e">
        <f>AND('ein Datensatz'!N1,"AAAAAFU68jo=")</f>
        <v>#VALUE!</v>
      </c>
      <c r="BH1" t="e">
        <f>AND('ein Datensatz'!O1,"AAAAAFU68js=")</f>
        <v>#VALUE!</v>
      </c>
      <c r="BI1" t="e">
        <f>AND('ein Datensatz'!P1,"AAAAAFU68jw=")</f>
        <v>#VALUE!</v>
      </c>
      <c r="BJ1" t="e">
        <f>AND('ein Datensatz'!Q1,"AAAAAFU68j0=")</f>
        <v>#VALUE!</v>
      </c>
      <c r="BK1" t="e">
        <f>AND('ein Datensatz'!R1,"AAAAAFU68j4=")</f>
        <v>#VALUE!</v>
      </c>
      <c r="BL1" t="e">
        <f>AND('ein Datensatz'!S1,"AAAAAFU68j8=")</f>
        <v>#VALUE!</v>
      </c>
      <c r="BM1" t="e">
        <f>AND('ein Datensatz'!T1,"AAAAAFU68kA=")</f>
        <v>#VALUE!</v>
      </c>
      <c r="BN1" t="e">
        <f>AND('ein Datensatz'!U1,"AAAAAFU68kE=")</f>
        <v>#VALUE!</v>
      </c>
      <c r="BO1" t="e">
        <f>AND('ein Datensatz'!V1,"AAAAAFU68kI=")</f>
        <v>#VALUE!</v>
      </c>
      <c r="BP1" t="e">
        <f>AND('ein Datensatz'!W1,"AAAAAFU68kM=")</f>
        <v>#VALUE!</v>
      </c>
      <c r="BQ1">
        <f>IF('ein Datensatz'!2:2,"AAAAAFU68kQ=",0)</f>
        <v>0</v>
      </c>
      <c r="BR1" t="e">
        <f>AND('ein Datensatz'!B2,"AAAAAFU68kU=")</f>
        <v>#VALUE!</v>
      </c>
      <c r="BS1" t="e">
        <f>AND('ein Datensatz'!C2,"AAAAAFU68kY=")</f>
        <v>#VALUE!</v>
      </c>
      <c r="BT1" t="e">
        <f>AND('ein Datensatz'!D2,"AAAAAFU68kc=")</f>
        <v>#VALUE!</v>
      </c>
      <c r="BU1" t="e">
        <f>AND('ein Datensatz'!E2,"AAAAAFU68kg=")</f>
        <v>#VALUE!</v>
      </c>
      <c r="BV1" t="e">
        <f>AND('ein Datensatz'!F2,"AAAAAFU68kk=")</f>
        <v>#VALUE!</v>
      </c>
      <c r="BW1" t="e">
        <f>AND('ein Datensatz'!G2,"AAAAAFU68ko=")</f>
        <v>#VALUE!</v>
      </c>
      <c r="BX1" t="e">
        <f>AND('ein Datensatz'!H2,"AAAAAFU68ks=")</f>
        <v>#VALUE!</v>
      </c>
      <c r="BY1" t="e">
        <f>AND('ein Datensatz'!I2,"AAAAAFU68kw=")</f>
        <v>#VALUE!</v>
      </c>
      <c r="BZ1" t="e">
        <f>AND('ein Datensatz'!J2,"AAAAAFU68k0=")</f>
        <v>#VALUE!</v>
      </c>
      <c r="CA1" t="e">
        <f>AND('ein Datensatz'!K2,"AAAAAFU68k4=")</f>
        <v>#VALUE!</v>
      </c>
      <c r="CB1" t="e">
        <f>AND('ein Datensatz'!L2,"AAAAAFU68k8=")</f>
        <v>#VALUE!</v>
      </c>
      <c r="CC1" t="e">
        <f>AND('ein Datensatz'!M2,"AAAAAFU68lA=")</f>
        <v>#VALUE!</v>
      </c>
      <c r="CD1" t="e">
        <f>AND('ein Datensatz'!N2,"AAAAAFU68lE=")</f>
        <v>#VALUE!</v>
      </c>
      <c r="CE1" t="e">
        <f>AND('ein Datensatz'!O2,"AAAAAFU68lI=")</f>
        <v>#VALUE!</v>
      </c>
      <c r="CF1" t="e">
        <f>AND('ein Datensatz'!P2,"AAAAAFU68lM=")</f>
        <v>#VALUE!</v>
      </c>
      <c r="CG1" t="e">
        <f>AND('ein Datensatz'!Q2,"AAAAAFU68lQ=")</f>
        <v>#VALUE!</v>
      </c>
      <c r="CH1" t="e">
        <f>AND('ein Datensatz'!R2,"AAAAAFU68lU=")</f>
        <v>#VALUE!</v>
      </c>
      <c r="CI1" t="e">
        <f>AND('ein Datensatz'!S2,"AAAAAFU68lY=")</f>
        <v>#VALUE!</v>
      </c>
      <c r="CJ1" t="e">
        <f>AND('ein Datensatz'!T2,"AAAAAFU68lc=")</f>
        <v>#VALUE!</v>
      </c>
      <c r="CK1" t="e">
        <f>AND('ein Datensatz'!U2,"AAAAAFU68lg=")</f>
        <v>#VALUE!</v>
      </c>
      <c r="CL1" t="e">
        <f>AND('ein Datensatz'!V2,"AAAAAFU68lk=")</f>
        <v>#VALUE!</v>
      </c>
      <c r="CM1" t="e">
        <f>AND('ein Datensatz'!W2,"AAAAAFU68lo=")</f>
        <v>#VALUE!</v>
      </c>
      <c r="CN1">
        <f>IF('ein Datensatz'!3:3,"AAAAAFU68ls=",0)</f>
        <v>0</v>
      </c>
      <c r="CO1" t="e">
        <f>AND('ein Datensatz'!B3,"AAAAAFU68lw=")</f>
        <v>#VALUE!</v>
      </c>
      <c r="CP1" t="e">
        <f>AND('ein Datensatz'!C3,"AAAAAFU68l0=")</f>
        <v>#VALUE!</v>
      </c>
      <c r="CQ1" t="e">
        <f>AND('ein Datensatz'!D3,"AAAAAFU68l4=")</f>
        <v>#VALUE!</v>
      </c>
      <c r="CR1" t="e">
        <f>AND('ein Datensatz'!E3,"AAAAAFU68l8=")</f>
        <v>#VALUE!</v>
      </c>
      <c r="CS1" t="e">
        <f>AND('ein Datensatz'!F3,"AAAAAFU68mA=")</f>
        <v>#VALUE!</v>
      </c>
      <c r="CT1" t="e">
        <f>AND('ein Datensatz'!G3,"AAAAAFU68mE=")</f>
        <v>#VALUE!</v>
      </c>
      <c r="CU1" t="e">
        <f>AND('ein Datensatz'!H3,"AAAAAFU68mI=")</f>
        <v>#VALUE!</v>
      </c>
      <c r="CV1" t="e">
        <f>AND('ein Datensatz'!I3,"AAAAAFU68mM=")</f>
        <v>#VALUE!</v>
      </c>
      <c r="CW1" t="e">
        <f>AND('ein Datensatz'!J3,"AAAAAFU68mQ=")</f>
        <v>#VALUE!</v>
      </c>
      <c r="CX1" t="e">
        <f>AND('ein Datensatz'!K3,"AAAAAFU68mU=")</f>
        <v>#VALUE!</v>
      </c>
      <c r="CY1" t="e">
        <f>AND('ein Datensatz'!L3,"AAAAAFU68mY=")</f>
        <v>#VALUE!</v>
      </c>
      <c r="CZ1" t="e">
        <f>AND('ein Datensatz'!M3,"AAAAAFU68mc=")</f>
        <v>#VALUE!</v>
      </c>
      <c r="DA1" t="e">
        <f>AND('ein Datensatz'!N3,"AAAAAFU68mg=")</f>
        <v>#VALUE!</v>
      </c>
      <c r="DB1" t="e">
        <f>AND('ein Datensatz'!O3,"AAAAAFU68mk=")</f>
        <v>#VALUE!</v>
      </c>
      <c r="DC1" t="e">
        <f>AND('ein Datensatz'!P3,"AAAAAFU68mo=")</f>
        <v>#VALUE!</v>
      </c>
      <c r="DD1" t="e">
        <f>AND('ein Datensatz'!Q3,"AAAAAFU68ms=")</f>
        <v>#VALUE!</v>
      </c>
      <c r="DE1" t="e">
        <f>AND('ein Datensatz'!R3,"AAAAAFU68mw=")</f>
        <v>#VALUE!</v>
      </c>
      <c r="DF1" t="e">
        <f>AND('ein Datensatz'!S3,"AAAAAFU68m0=")</f>
        <v>#VALUE!</v>
      </c>
      <c r="DG1" t="e">
        <f>AND('ein Datensatz'!T3,"AAAAAFU68m4=")</f>
        <v>#VALUE!</v>
      </c>
      <c r="DH1" t="e">
        <f>AND('ein Datensatz'!U3,"AAAAAFU68m8=")</f>
        <v>#VALUE!</v>
      </c>
      <c r="DI1" t="e">
        <f>AND('ein Datensatz'!V3,"AAAAAFU68nA=")</f>
        <v>#VALUE!</v>
      </c>
      <c r="DJ1" t="e">
        <f>AND('ein Datensatz'!W3,"AAAAAFU68nE=")</f>
        <v>#VALUE!</v>
      </c>
      <c r="DK1">
        <f>IF('ein Datensatz'!4:4,"AAAAAFU68nI=",0)</f>
        <v>0</v>
      </c>
      <c r="DL1" t="e">
        <f>AND('ein Datensatz'!B4,"AAAAAFU68nM=")</f>
        <v>#VALUE!</v>
      </c>
      <c r="DM1" t="e">
        <f>AND('ein Datensatz'!C4,"AAAAAFU68nQ=")</f>
        <v>#VALUE!</v>
      </c>
      <c r="DN1" t="e">
        <f>AND('ein Datensatz'!D4,"AAAAAFU68nU=")</f>
        <v>#VALUE!</v>
      </c>
      <c r="DO1" t="e">
        <f>AND('ein Datensatz'!E4,"AAAAAFU68nY=")</f>
        <v>#VALUE!</v>
      </c>
      <c r="DP1" t="e">
        <f>AND('ein Datensatz'!F4,"AAAAAFU68nc=")</f>
        <v>#VALUE!</v>
      </c>
      <c r="DQ1" t="e">
        <f>AND('ein Datensatz'!G4,"AAAAAFU68ng=")</f>
        <v>#VALUE!</v>
      </c>
      <c r="DR1" t="e">
        <f>AND('ein Datensatz'!H4,"AAAAAFU68nk=")</f>
        <v>#VALUE!</v>
      </c>
      <c r="DS1" t="e">
        <f>AND('ein Datensatz'!I4,"AAAAAFU68no=")</f>
        <v>#VALUE!</v>
      </c>
      <c r="DT1" t="e">
        <f>AND('ein Datensatz'!J4,"AAAAAFU68ns=")</f>
        <v>#VALUE!</v>
      </c>
      <c r="DU1" t="e">
        <f>AND('ein Datensatz'!K4,"AAAAAFU68nw=")</f>
        <v>#VALUE!</v>
      </c>
      <c r="DV1" t="e">
        <f>AND('ein Datensatz'!L4,"AAAAAFU68n0=")</f>
        <v>#VALUE!</v>
      </c>
      <c r="DW1" t="e">
        <f>AND('ein Datensatz'!M4,"AAAAAFU68n4=")</f>
        <v>#VALUE!</v>
      </c>
      <c r="DX1" t="e">
        <f>AND('ein Datensatz'!N4,"AAAAAFU68n8=")</f>
        <v>#VALUE!</v>
      </c>
      <c r="DY1" t="e">
        <f>AND('ein Datensatz'!O4,"AAAAAFU68oA=")</f>
        <v>#VALUE!</v>
      </c>
      <c r="DZ1" t="e">
        <f>AND('ein Datensatz'!P4,"AAAAAFU68oE=")</f>
        <v>#VALUE!</v>
      </c>
      <c r="EA1" t="e">
        <f>AND('ein Datensatz'!Q4,"AAAAAFU68oI=")</f>
        <v>#VALUE!</v>
      </c>
      <c r="EB1" t="e">
        <f>AND('ein Datensatz'!R4,"AAAAAFU68oM=")</f>
        <v>#VALUE!</v>
      </c>
      <c r="EC1" t="e">
        <f>AND('ein Datensatz'!S4,"AAAAAFU68oQ=")</f>
        <v>#VALUE!</v>
      </c>
      <c r="ED1" t="e">
        <f>AND('ein Datensatz'!T4,"AAAAAFU68oU=")</f>
        <v>#VALUE!</v>
      </c>
      <c r="EE1" t="e">
        <f>AND('ein Datensatz'!U4,"AAAAAFU68oY=")</f>
        <v>#VALUE!</v>
      </c>
      <c r="EF1" t="e">
        <f>AND('ein Datensatz'!V4,"AAAAAFU68oc=")</f>
        <v>#VALUE!</v>
      </c>
      <c r="EG1" t="e">
        <f>AND('ein Datensatz'!W4,"AAAAAFU68og=")</f>
        <v>#VALUE!</v>
      </c>
      <c r="EH1">
        <f>IF('ein Datensatz'!5:5,"AAAAAFU68ok=",0)</f>
        <v>0</v>
      </c>
      <c r="EI1" t="e">
        <f>AND('ein Datensatz'!B5,"AAAAAFU68oo=")</f>
        <v>#VALUE!</v>
      </c>
      <c r="EJ1" t="e">
        <f>AND('ein Datensatz'!C5,"AAAAAFU68os=")</f>
        <v>#VALUE!</v>
      </c>
      <c r="EK1" t="e">
        <f>AND('ein Datensatz'!D5,"AAAAAFU68ow=")</f>
        <v>#VALUE!</v>
      </c>
      <c r="EL1" t="e">
        <f>AND('ein Datensatz'!E5,"AAAAAFU68o0=")</f>
        <v>#VALUE!</v>
      </c>
      <c r="EM1" t="e">
        <f>AND('ein Datensatz'!F5,"AAAAAFU68o4=")</f>
        <v>#VALUE!</v>
      </c>
      <c r="EN1" t="e">
        <f>AND('ein Datensatz'!G5,"AAAAAFU68o8=")</f>
        <v>#VALUE!</v>
      </c>
      <c r="EO1" t="e">
        <f>AND('ein Datensatz'!H5,"AAAAAFU68pA=")</f>
        <v>#VALUE!</v>
      </c>
      <c r="EP1" t="e">
        <f>AND('ein Datensatz'!I5,"AAAAAFU68pE=")</f>
        <v>#VALUE!</v>
      </c>
      <c r="EQ1" t="e">
        <f>AND('ein Datensatz'!J5,"AAAAAFU68pI=")</f>
        <v>#VALUE!</v>
      </c>
      <c r="ER1" t="e">
        <f>AND('ein Datensatz'!K5,"AAAAAFU68pM=")</f>
        <v>#VALUE!</v>
      </c>
      <c r="ES1" t="e">
        <f>AND('ein Datensatz'!L5,"AAAAAFU68pQ=")</f>
        <v>#VALUE!</v>
      </c>
      <c r="ET1" t="e">
        <f>AND('ein Datensatz'!M5,"AAAAAFU68pU=")</f>
        <v>#VALUE!</v>
      </c>
      <c r="EU1" t="e">
        <f>AND('ein Datensatz'!N5,"AAAAAFU68pY=")</f>
        <v>#VALUE!</v>
      </c>
      <c r="EV1" t="e">
        <f>AND('ein Datensatz'!O5,"AAAAAFU68pc=")</f>
        <v>#VALUE!</v>
      </c>
      <c r="EW1" t="e">
        <f>AND('ein Datensatz'!P5,"AAAAAFU68pg=")</f>
        <v>#VALUE!</v>
      </c>
      <c r="EX1" t="e">
        <f>AND('ein Datensatz'!Q5,"AAAAAFU68pk=")</f>
        <v>#VALUE!</v>
      </c>
      <c r="EY1" t="e">
        <f>AND('ein Datensatz'!R5,"AAAAAFU68po=")</f>
        <v>#VALUE!</v>
      </c>
      <c r="EZ1" t="e">
        <f>AND('ein Datensatz'!S5,"AAAAAFU68ps=")</f>
        <v>#VALUE!</v>
      </c>
      <c r="FA1" t="e">
        <f>AND('ein Datensatz'!T5,"AAAAAFU68pw=")</f>
        <v>#VALUE!</v>
      </c>
      <c r="FB1" t="e">
        <f>AND('ein Datensatz'!U5,"AAAAAFU68p0=")</f>
        <v>#VALUE!</v>
      </c>
      <c r="FC1" t="e">
        <f>AND('ein Datensatz'!V5,"AAAAAFU68p4=")</f>
        <v>#VALUE!</v>
      </c>
      <c r="FD1" t="e">
        <f>AND('ein Datensatz'!W5,"AAAAAFU68p8=")</f>
        <v>#VALUE!</v>
      </c>
      <c r="FE1">
        <f>IF('ein Datensatz'!6:6,"AAAAAFU68qA=",0)</f>
        <v>0</v>
      </c>
      <c r="FF1" t="e">
        <f>AND('ein Datensatz'!B6,"AAAAAFU68qE=")</f>
        <v>#VALUE!</v>
      </c>
      <c r="FG1" t="e">
        <f>AND('ein Datensatz'!C6,"AAAAAFU68qI=")</f>
        <v>#VALUE!</v>
      </c>
      <c r="FH1" t="e">
        <f>AND('ein Datensatz'!D6,"AAAAAFU68qM=")</f>
        <v>#VALUE!</v>
      </c>
      <c r="FI1" t="e">
        <f>AND('ein Datensatz'!E6,"AAAAAFU68qQ=")</f>
        <v>#VALUE!</v>
      </c>
      <c r="FJ1" t="e">
        <f>AND('ein Datensatz'!F6,"AAAAAFU68qU=")</f>
        <v>#VALUE!</v>
      </c>
      <c r="FK1" t="e">
        <f>AND('ein Datensatz'!G6,"AAAAAFU68qY=")</f>
        <v>#VALUE!</v>
      </c>
      <c r="FL1" t="e">
        <f>AND('ein Datensatz'!H6,"AAAAAFU68qc=")</f>
        <v>#VALUE!</v>
      </c>
      <c r="FM1" t="e">
        <f>AND('ein Datensatz'!I6,"AAAAAFU68qg=")</f>
        <v>#VALUE!</v>
      </c>
      <c r="FN1" t="e">
        <f>AND('ein Datensatz'!J6,"AAAAAFU68qk=")</f>
        <v>#VALUE!</v>
      </c>
      <c r="FO1" t="e">
        <f>AND('ein Datensatz'!K6,"AAAAAFU68qo=")</f>
        <v>#VALUE!</v>
      </c>
      <c r="FP1" t="e">
        <f>AND('ein Datensatz'!L6,"AAAAAFU68qs=")</f>
        <v>#VALUE!</v>
      </c>
      <c r="FQ1" t="e">
        <f>AND('ein Datensatz'!M6,"AAAAAFU68qw=")</f>
        <v>#VALUE!</v>
      </c>
      <c r="FR1" t="e">
        <f>AND('ein Datensatz'!N6,"AAAAAFU68q0=")</f>
        <v>#VALUE!</v>
      </c>
      <c r="FS1" t="e">
        <f>AND('ein Datensatz'!O6,"AAAAAFU68q4=")</f>
        <v>#VALUE!</v>
      </c>
      <c r="FT1" t="e">
        <f>AND('ein Datensatz'!P6,"AAAAAFU68q8=")</f>
        <v>#VALUE!</v>
      </c>
      <c r="FU1" t="e">
        <f>AND('ein Datensatz'!Q6,"AAAAAFU68rA=")</f>
        <v>#VALUE!</v>
      </c>
      <c r="FV1" t="e">
        <f>AND('ein Datensatz'!R6,"AAAAAFU68rE=")</f>
        <v>#VALUE!</v>
      </c>
      <c r="FW1" t="e">
        <f>AND('ein Datensatz'!S6,"AAAAAFU68rI=")</f>
        <v>#VALUE!</v>
      </c>
      <c r="FX1" t="e">
        <f>AND('ein Datensatz'!T6,"AAAAAFU68rM=")</f>
        <v>#VALUE!</v>
      </c>
      <c r="FY1" t="e">
        <f>AND('ein Datensatz'!U6,"AAAAAFU68rQ=")</f>
        <v>#VALUE!</v>
      </c>
      <c r="FZ1" t="e">
        <f>AND('ein Datensatz'!V6,"AAAAAFU68rU=")</f>
        <v>#VALUE!</v>
      </c>
      <c r="GA1" t="e">
        <f>AND('ein Datensatz'!W6,"AAAAAFU68rY=")</f>
        <v>#VALUE!</v>
      </c>
      <c r="GB1">
        <f>IF('ein Datensatz'!7:7,"AAAAAFU68rc=",0)</f>
        <v>0</v>
      </c>
      <c r="GC1" t="e">
        <f>AND('ein Datensatz'!B7,"AAAAAFU68rg=")</f>
        <v>#VALUE!</v>
      </c>
      <c r="GD1" t="e">
        <f>AND('ein Datensatz'!C7,"AAAAAFU68rk=")</f>
        <v>#VALUE!</v>
      </c>
      <c r="GE1" t="e">
        <f>AND('ein Datensatz'!D7,"AAAAAFU68ro=")</f>
        <v>#VALUE!</v>
      </c>
      <c r="GF1" t="e">
        <f>AND('ein Datensatz'!E7,"AAAAAFU68rs=")</f>
        <v>#VALUE!</v>
      </c>
      <c r="GG1" t="e">
        <f>AND('ein Datensatz'!F7,"AAAAAFU68rw=")</f>
        <v>#VALUE!</v>
      </c>
      <c r="GH1" t="e">
        <f>AND('ein Datensatz'!G7,"AAAAAFU68r0=")</f>
        <v>#VALUE!</v>
      </c>
      <c r="GI1" t="e">
        <f>AND('ein Datensatz'!H7,"AAAAAFU68r4=")</f>
        <v>#VALUE!</v>
      </c>
      <c r="GJ1" t="e">
        <f>AND('ein Datensatz'!I7,"AAAAAFU68r8=")</f>
        <v>#VALUE!</v>
      </c>
      <c r="GK1" t="e">
        <f>AND('ein Datensatz'!J7,"AAAAAFU68sA=")</f>
        <v>#VALUE!</v>
      </c>
      <c r="GL1" t="e">
        <f>AND('ein Datensatz'!K7,"AAAAAFU68sE=")</f>
        <v>#VALUE!</v>
      </c>
      <c r="GM1" t="e">
        <f>AND('ein Datensatz'!L7,"AAAAAFU68sI=")</f>
        <v>#VALUE!</v>
      </c>
      <c r="GN1" t="e">
        <f>AND('ein Datensatz'!M7,"AAAAAFU68sM=")</f>
        <v>#VALUE!</v>
      </c>
      <c r="GO1" t="e">
        <f>AND('ein Datensatz'!N7,"AAAAAFU68sQ=")</f>
        <v>#VALUE!</v>
      </c>
      <c r="GP1" t="e">
        <f>AND('ein Datensatz'!O7,"AAAAAFU68sU=")</f>
        <v>#VALUE!</v>
      </c>
      <c r="GQ1" t="e">
        <f>AND('ein Datensatz'!P7,"AAAAAFU68sY=")</f>
        <v>#VALUE!</v>
      </c>
      <c r="GR1" t="e">
        <f>AND('ein Datensatz'!Q7,"AAAAAFU68sc=")</f>
        <v>#VALUE!</v>
      </c>
      <c r="GS1" t="e">
        <f>AND('ein Datensatz'!R7,"AAAAAFU68sg=")</f>
        <v>#VALUE!</v>
      </c>
      <c r="GT1" t="e">
        <f>AND('ein Datensatz'!S7,"AAAAAFU68sk=")</f>
        <v>#VALUE!</v>
      </c>
      <c r="GU1" t="e">
        <f>AND('ein Datensatz'!T7,"AAAAAFU68so=")</f>
        <v>#VALUE!</v>
      </c>
      <c r="GV1" t="e">
        <f>AND('ein Datensatz'!U7,"AAAAAFU68ss=")</f>
        <v>#VALUE!</v>
      </c>
      <c r="GW1" t="e">
        <f>AND('ein Datensatz'!V7,"AAAAAFU68sw=")</f>
        <v>#VALUE!</v>
      </c>
      <c r="GX1" t="e">
        <f>AND('ein Datensatz'!W7,"AAAAAFU68s0=")</f>
        <v>#VALUE!</v>
      </c>
      <c r="GY1">
        <f>IF('ein Datensatz'!8:8,"AAAAAFU68s4=",0)</f>
        <v>0</v>
      </c>
      <c r="GZ1" t="e">
        <f>AND('ein Datensatz'!B8,"AAAAAFU68s8=")</f>
        <v>#VALUE!</v>
      </c>
      <c r="HA1" t="e">
        <f>AND('ein Datensatz'!C8,"AAAAAFU68tA=")</f>
        <v>#VALUE!</v>
      </c>
      <c r="HB1" t="e">
        <f>AND('ein Datensatz'!D8,"AAAAAFU68tE=")</f>
        <v>#VALUE!</v>
      </c>
      <c r="HC1" t="e">
        <f>AND('ein Datensatz'!E8,"AAAAAFU68tI=")</f>
        <v>#VALUE!</v>
      </c>
      <c r="HD1" t="e">
        <f>AND('ein Datensatz'!F8,"AAAAAFU68tM=")</f>
        <v>#VALUE!</v>
      </c>
      <c r="HE1" t="e">
        <f>AND('ein Datensatz'!G8,"AAAAAFU68tQ=")</f>
        <v>#VALUE!</v>
      </c>
      <c r="HF1" t="e">
        <f>AND('ein Datensatz'!H8,"AAAAAFU68tU=")</f>
        <v>#VALUE!</v>
      </c>
      <c r="HG1" t="e">
        <f>AND('ein Datensatz'!I8,"AAAAAFU68tY=")</f>
        <v>#VALUE!</v>
      </c>
      <c r="HH1" t="e">
        <f>AND('ein Datensatz'!J8,"AAAAAFU68tc=")</f>
        <v>#VALUE!</v>
      </c>
      <c r="HI1" t="e">
        <f>AND('ein Datensatz'!K8,"AAAAAFU68tg=")</f>
        <v>#VALUE!</v>
      </c>
      <c r="HJ1" t="e">
        <f>AND('ein Datensatz'!L8,"AAAAAFU68tk=")</f>
        <v>#VALUE!</v>
      </c>
      <c r="HK1" t="e">
        <f>AND('ein Datensatz'!M8,"AAAAAFU68to=")</f>
        <v>#VALUE!</v>
      </c>
      <c r="HL1" t="e">
        <f>AND('ein Datensatz'!N8,"AAAAAFU68ts=")</f>
        <v>#VALUE!</v>
      </c>
      <c r="HM1" t="e">
        <f>AND('ein Datensatz'!O8,"AAAAAFU68tw=")</f>
        <v>#VALUE!</v>
      </c>
      <c r="HN1" t="e">
        <f>AND('ein Datensatz'!P8,"AAAAAFU68t0=")</f>
        <v>#VALUE!</v>
      </c>
      <c r="HO1" t="e">
        <f>AND('ein Datensatz'!Q8,"AAAAAFU68t4=")</f>
        <v>#VALUE!</v>
      </c>
      <c r="HP1" t="e">
        <f>AND('ein Datensatz'!R8,"AAAAAFU68t8=")</f>
        <v>#VALUE!</v>
      </c>
      <c r="HQ1" t="e">
        <f>AND('ein Datensatz'!S8,"AAAAAFU68uA=")</f>
        <v>#VALUE!</v>
      </c>
      <c r="HR1" t="e">
        <f>AND('ein Datensatz'!T8,"AAAAAFU68uE=")</f>
        <v>#VALUE!</v>
      </c>
      <c r="HS1" t="e">
        <f>AND('ein Datensatz'!U8,"AAAAAFU68uI=")</f>
        <v>#VALUE!</v>
      </c>
      <c r="HT1" t="e">
        <f>AND('ein Datensatz'!V8,"AAAAAFU68uM=")</f>
        <v>#VALUE!</v>
      </c>
      <c r="HU1" t="e">
        <f>AND('ein Datensatz'!W8,"AAAAAFU68uQ=")</f>
        <v>#VALUE!</v>
      </c>
      <c r="HV1">
        <f>IF('ein Datensatz'!9:9,"AAAAAFU68uU=",0)</f>
        <v>0</v>
      </c>
      <c r="HW1" t="e">
        <f>AND('ein Datensatz'!B9,"AAAAAFU68uY=")</f>
        <v>#VALUE!</v>
      </c>
      <c r="HX1" t="e">
        <f>AND('ein Datensatz'!C9,"AAAAAFU68uc=")</f>
        <v>#VALUE!</v>
      </c>
      <c r="HY1" t="e">
        <f>AND('ein Datensatz'!D9,"AAAAAFU68ug=")</f>
        <v>#VALUE!</v>
      </c>
      <c r="HZ1" t="e">
        <f>AND('ein Datensatz'!E9,"AAAAAFU68uk=")</f>
        <v>#VALUE!</v>
      </c>
      <c r="IA1" t="e">
        <f>AND('ein Datensatz'!F9,"AAAAAFU68uo=")</f>
        <v>#VALUE!</v>
      </c>
      <c r="IB1" t="e">
        <f>AND('ein Datensatz'!G9,"AAAAAFU68us=")</f>
        <v>#VALUE!</v>
      </c>
      <c r="IC1" t="e">
        <f>AND('ein Datensatz'!H9,"AAAAAFU68uw=")</f>
        <v>#VALUE!</v>
      </c>
      <c r="ID1" t="e">
        <f>AND('ein Datensatz'!I9,"AAAAAFU68u0=")</f>
        <v>#VALUE!</v>
      </c>
      <c r="IE1" t="e">
        <f>AND('ein Datensatz'!J9,"AAAAAFU68u4=")</f>
        <v>#VALUE!</v>
      </c>
      <c r="IF1" t="e">
        <f>AND('ein Datensatz'!K9,"AAAAAFU68u8=")</f>
        <v>#VALUE!</v>
      </c>
      <c r="IG1" t="e">
        <f>AND('ein Datensatz'!L9,"AAAAAFU68vA=")</f>
        <v>#VALUE!</v>
      </c>
      <c r="IH1" t="e">
        <f>AND('ein Datensatz'!M9,"AAAAAFU68vE=")</f>
        <v>#VALUE!</v>
      </c>
      <c r="II1" t="e">
        <f>AND('ein Datensatz'!N9,"AAAAAFU68vI=")</f>
        <v>#VALUE!</v>
      </c>
      <c r="IJ1" t="e">
        <f>AND('ein Datensatz'!O9,"AAAAAFU68vM=")</f>
        <v>#VALUE!</v>
      </c>
      <c r="IK1" t="e">
        <f>AND('ein Datensatz'!P9,"AAAAAFU68vQ=")</f>
        <v>#VALUE!</v>
      </c>
      <c r="IL1" t="e">
        <f>AND('ein Datensatz'!Q9,"AAAAAFU68vU=")</f>
        <v>#VALUE!</v>
      </c>
      <c r="IM1" t="e">
        <f>AND('ein Datensatz'!R9,"AAAAAFU68vY=")</f>
        <v>#VALUE!</v>
      </c>
      <c r="IN1" t="e">
        <f>AND('ein Datensatz'!S9,"AAAAAFU68vc=")</f>
        <v>#VALUE!</v>
      </c>
      <c r="IO1" t="e">
        <f>AND('ein Datensatz'!T9,"AAAAAFU68vg=")</f>
        <v>#VALUE!</v>
      </c>
      <c r="IP1" t="e">
        <f>AND('ein Datensatz'!U9,"AAAAAFU68vk=")</f>
        <v>#VALUE!</v>
      </c>
      <c r="IQ1" t="e">
        <f>AND('ein Datensatz'!V9,"AAAAAFU68vo=")</f>
        <v>#VALUE!</v>
      </c>
      <c r="IR1" t="e">
        <f>AND('ein Datensatz'!W9,"AAAAAFU68vs=")</f>
        <v>#VALUE!</v>
      </c>
      <c r="IS1">
        <f>IF('ein Datensatz'!10:10,"AAAAAFU68vw=",0)</f>
        <v>0</v>
      </c>
      <c r="IT1" t="e">
        <f>AND('ein Datensatz'!B10,"AAAAAFU68v0=")</f>
        <v>#VALUE!</v>
      </c>
      <c r="IU1" t="e">
        <f>AND('ein Datensatz'!C10,"AAAAAFU68v4=")</f>
        <v>#VALUE!</v>
      </c>
      <c r="IV1" t="e">
        <f>AND('ein Datensatz'!D10,"AAAAAFU68v8=")</f>
        <v>#VALUE!</v>
      </c>
    </row>
    <row r="2" spans="1:256" x14ac:dyDescent="0.25">
      <c r="A2" t="e">
        <f>AND('ein Datensatz'!E10,"AAAAAH3//wA=")</f>
        <v>#VALUE!</v>
      </c>
      <c r="B2" t="e">
        <f>AND('ein Datensatz'!F10,"AAAAAH3//wE=")</f>
        <v>#VALUE!</v>
      </c>
      <c r="C2" t="e">
        <f>AND('ein Datensatz'!G10,"AAAAAH3//wI=")</f>
        <v>#VALUE!</v>
      </c>
      <c r="D2" t="e">
        <f>AND('ein Datensatz'!H10,"AAAAAH3//wM=")</f>
        <v>#VALUE!</v>
      </c>
      <c r="E2" t="e">
        <f>AND('ein Datensatz'!I10,"AAAAAH3//wQ=")</f>
        <v>#VALUE!</v>
      </c>
      <c r="F2" t="e">
        <f>AND('ein Datensatz'!J10,"AAAAAH3//wU=")</f>
        <v>#VALUE!</v>
      </c>
      <c r="G2" t="e">
        <f>AND('ein Datensatz'!K10,"AAAAAH3//wY=")</f>
        <v>#VALUE!</v>
      </c>
      <c r="H2" t="e">
        <f>AND('ein Datensatz'!L10,"AAAAAH3//wc=")</f>
        <v>#VALUE!</v>
      </c>
      <c r="I2" t="e">
        <f>AND('ein Datensatz'!M10,"AAAAAH3//wg=")</f>
        <v>#VALUE!</v>
      </c>
      <c r="J2" t="e">
        <f>AND('ein Datensatz'!N10,"AAAAAH3//wk=")</f>
        <v>#VALUE!</v>
      </c>
      <c r="K2" t="e">
        <f>AND('ein Datensatz'!O10,"AAAAAH3//wo=")</f>
        <v>#VALUE!</v>
      </c>
      <c r="L2" t="e">
        <f>AND('ein Datensatz'!P10,"AAAAAH3//ws=")</f>
        <v>#VALUE!</v>
      </c>
      <c r="M2" t="e">
        <f>AND('ein Datensatz'!Q10,"AAAAAH3//ww=")</f>
        <v>#VALUE!</v>
      </c>
      <c r="N2" t="e">
        <f>AND('ein Datensatz'!R10,"AAAAAH3//w0=")</f>
        <v>#VALUE!</v>
      </c>
      <c r="O2" t="e">
        <f>AND('ein Datensatz'!S10,"AAAAAH3//w4=")</f>
        <v>#VALUE!</v>
      </c>
      <c r="P2" t="e">
        <f>AND('ein Datensatz'!T10,"AAAAAH3//w8=")</f>
        <v>#VALUE!</v>
      </c>
      <c r="Q2" t="e">
        <f>AND('ein Datensatz'!U10,"AAAAAH3//xA=")</f>
        <v>#VALUE!</v>
      </c>
      <c r="R2" t="e">
        <f>AND('ein Datensatz'!V10,"AAAAAH3//xE=")</f>
        <v>#VALUE!</v>
      </c>
      <c r="S2" t="e">
        <f>AND('ein Datensatz'!W10,"AAAAAH3//xI=")</f>
        <v>#VALUE!</v>
      </c>
      <c r="T2">
        <f>IF('ein Datensatz'!11:11,"AAAAAH3//xM=",0)</f>
        <v>0</v>
      </c>
      <c r="U2" t="e">
        <f>AND('ein Datensatz'!B11,"AAAAAH3//xQ=")</f>
        <v>#VALUE!</v>
      </c>
      <c r="V2" t="e">
        <f>AND('ein Datensatz'!C11,"AAAAAH3//xU=")</f>
        <v>#VALUE!</v>
      </c>
      <c r="W2" t="e">
        <f>AND('ein Datensatz'!D11,"AAAAAH3//xY=")</f>
        <v>#VALUE!</v>
      </c>
      <c r="X2" t="e">
        <f>AND('ein Datensatz'!E11,"AAAAAH3//xc=")</f>
        <v>#VALUE!</v>
      </c>
      <c r="Y2" t="e">
        <f>AND('ein Datensatz'!F11,"AAAAAH3//xg=")</f>
        <v>#VALUE!</v>
      </c>
      <c r="Z2" t="e">
        <f>AND('ein Datensatz'!G11,"AAAAAH3//xk=")</f>
        <v>#VALUE!</v>
      </c>
      <c r="AA2" t="e">
        <f>AND('ein Datensatz'!H11,"AAAAAH3//xo=")</f>
        <v>#VALUE!</v>
      </c>
      <c r="AB2" t="e">
        <f>AND('ein Datensatz'!I11,"AAAAAH3//xs=")</f>
        <v>#VALUE!</v>
      </c>
      <c r="AC2" t="e">
        <f>AND('ein Datensatz'!J11,"AAAAAH3//xw=")</f>
        <v>#VALUE!</v>
      </c>
      <c r="AD2" t="e">
        <f>AND('ein Datensatz'!K11,"AAAAAH3//x0=")</f>
        <v>#VALUE!</v>
      </c>
      <c r="AE2" t="e">
        <f>AND('ein Datensatz'!L11,"AAAAAH3//x4=")</f>
        <v>#VALUE!</v>
      </c>
      <c r="AF2" t="e">
        <f>AND('ein Datensatz'!M11,"AAAAAH3//x8=")</f>
        <v>#VALUE!</v>
      </c>
      <c r="AG2" t="e">
        <f>AND('ein Datensatz'!N11,"AAAAAH3//yA=")</f>
        <v>#VALUE!</v>
      </c>
      <c r="AH2" t="e">
        <f>AND('ein Datensatz'!O11,"AAAAAH3//yE=")</f>
        <v>#VALUE!</v>
      </c>
      <c r="AI2" t="e">
        <f>AND('ein Datensatz'!P11,"AAAAAH3//yI=")</f>
        <v>#VALUE!</v>
      </c>
      <c r="AJ2" t="e">
        <f>AND('ein Datensatz'!Q11,"AAAAAH3//yM=")</f>
        <v>#VALUE!</v>
      </c>
      <c r="AK2" t="e">
        <f>AND('ein Datensatz'!R11,"AAAAAH3//yQ=")</f>
        <v>#VALUE!</v>
      </c>
      <c r="AL2" t="e">
        <f>AND('ein Datensatz'!S11,"AAAAAH3//yU=")</f>
        <v>#VALUE!</v>
      </c>
      <c r="AM2" t="e">
        <f>AND('ein Datensatz'!T11,"AAAAAH3//yY=")</f>
        <v>#VALUE!</v>
      </c>
      <c r="AN2" t="e">
        <f>AND('ein Datensatz'!U11,"AAAAAH3//yc=")</f>
        <v>#VALUE!</v>
      </c>
      <c r="AO2" t="e">
        <f>AND('ein Datensatz'!V11,"AAAAAH3//yg=")</f>
        <v>#VALUE!</v>
      </c>
      <c r="AP2" t="e">
        <f>AND('ein Datensatz'!W11,"AAAAAH3//yk=")</f>
        <v>#VALUE!</v>
      </c>
      <c r="AQ2">
        <f>IF('ein Datensatz'!12:12,"AAAAAH3//yo=",0)</f>
        <v>0</v>
      </c>
      <c r="AR2" t="e">
        <f>AND('ein Datensatz'!B12,"AAAAAH3//ys=")</f>
        <v>#VALUE!</v>
      </c>
      <c r="AS2" t="e">
        <f>AND('ein Datensatz'!C12,"AAAAAH3//yw=")</f>
        <v>#VALUE!</v>
      </c>
      <c r="AT2" t="e">
        <f>AND('ein Datensatz'!D12,"AAAAAH3//y0=")</f>
        <v>#VALUE!</v>
      </c>
      <c r="AU2" t="e">
        <f>AND('ein Datensatz'!E12,"AAAAAH3//y4=")</f>
        <v>#VALUE!</v>
      </c>
      <c r="AV2" t="e">
        <f>AND('ein Datensatz'!F12,"AAAAAH3//y8=")</f>
        <v>#VALUE!</v>
      </c>
      <c r="AW2" t="e">
        <f>AND('ein Datensatz'!G12,"AAAAAH3//zA=")</f>
        <v>#VALUE!</v>
      </c>
      <c r="AX2" t="e">
        <f>AND('ein Datensatz'!H12,"AAAAAH3//zE=")</f>
        <v>#VALUE!</v>
      </c>
      <c r="AY2" t="e">
        <f>AND('ein Datensatz'!I12,"AAAAAH3//zI=")</f>
        <v>#VALUE!</v>
      </c>
      <c r="AZ2" t="e">
        <f>AND('ein Datensatz'!J12,"AAAAAH3//zM=")</f>
        <v>#VALUE!</v>
      </c>
      <c r="BA2" t="e">
        <f>AND('ein Datensatz'!K12,"AAAAAH3//zQ=")</f>
        <v>#VALUE!</v>
      </c>
      <c r="BB2" t="e">
        <f>AND('ein Datensatz'!L12,"AAAAAH3//zU=")</f>
        <v>#VALUE!</v>
      </c>
      <c r="BC2" t="e">
        <f>AND('ein Datensatz'!M12,"AAAAAH3//zY=")</f>
        <v>#VALUE!</v>
      </c>
      <c r="BD2" t="e">
        <f>AND('ein Datensatz'!N12,"AAAAAH3//zc=")</f>
        <v>#VALUE!</v>
      </c>
      <c r="BE2" t="e">
        <f>AND('ein Datensatz'!O12,"AAAAAH3//zg=")</f>
        <v>#VALUE!</v>
      </c>
      <c r="BF2" t="e">
        <f>AND('ein Datensatz'!P12,"AAAAAH3//zk=")</f>
        <v>#VALUE!</v>
      </c>
      <c r="BG2" t="e">
        <f>AND('ein Datensatz'!Q12,"AAAAAH3//zo=")</f>
        <v>#VALUE!</v>
      </c>
      <c r="BH2" t="e">
        <f>AND('ein Datensatz'!R12,"AAAAAH3//zs=")</f>
        <v>#VALUE!</v>
      </c>
      <c r="BI2" t="e">
        <f>AND('ein Datensatz'!S12,"AAAAAH3//zw=")</f>
        <v>#VALUE!</v>
      </c>
      <c r="BJ2" t="e">
        <f>AND('ein Datensatz'!T12,"AAAAAH3//z0=")</f>
        <v>#VALUE!</v>
      </c>
      <c r="BK2" t="e">
        <f>AND('ein Datensatz'!U12,"AAAAAH3//z4=")</f>
        <v>#VALUE!</v>
      </c>
      <c r="BL2" t="e">
        <f>AND('ein Datensatz'!V12,"AAAAAH3//z8=")</f>
        <v>#VALUE!</v>
      </c>
      <c r="BM2" t="e">
        <f>AND('ein Datensatz'!W12,"AAAAAH3//0A=")</f>
        <v>#VALUE!</v>
      </c>
      <c r="BN2">
        <f>IF('ein Datensatz'!13:13,"AAAAAH3//0E=",0)</f>
        <v>0</v>
      </c>
      <c r="BO2" t="e">
        <f>AND('ein Datensatz'!B13,"AAAAAH3//0I=")</f>
        <v>#VALUE!</v>
      </c>
      <c r="BP2" t="e">
        <f>AND('ein Datensatz'!C13,"AAAAAH3//0M=")</f>
        <v>#VALUE!</v>
      </c>
      <c r="BQ2" t="e">
        <f>AND('ein Datensatz'!D13,"AAAAAH3//0Q=")</f>
        <v>#VALUE!</v>
      </c>
      <c r="BR2" t="e">
        <f>AND('ein Datensatz'!E13,"AAAAAH3//0U=")</f>
        <v>#VALUE!</v>
      </c>
      <c r="BS2" t="e">
        <f>AND('ein Datensatz'!F13,"AAAAAH3//0Y=")</f>
        <v>#VALUE!</v>
      </c>
      <c r="BT2" t="e">
        <f>AND('ein Datensatz'!G13,"AAAAAH3//0c=")</f>
        <v>#VALUE!</v>
      </c>
      <c r="BU2" t="e">
        <f>AND('ein Datensatz'!H13,"AAAAAH3//0g=")</f>
        <v>#VALUE!</v>
      </c>
      <c r="BV2" t="e">
        <f>AND('ein Datensatz'!I13,"AAAAAH3//0k=")</f>
        <v>#VALUE!</v>
      </c>
      <c r="BW2" t="e">
        <f>AND('ein Datensatz'!J13,"AAAAAH3//0o=")</f>
        <v>#VALUE!</v>
      </c>
      <c r="BX2" t="e">
        <f>AND('ein Datensatz'!K13,"AAAAAH3//0s=")</f>
        <v>#VALUE!</v>
      </c>
      <c r="BY2" t="e">
        <f>AND('ein Datensatz'!L13,"AAAAAH3//0w=")</f>
        <v>#VALUE!</v>
      </c>
      <c r="BZ2" t="e">
        <f>AND('ein Datensatz'!M13,"AAAAAH3//00=")</f>
        <v>#VALUE!</v>
      </c>
      <c r="CA2" t="e">
        <f>AND('ein Datensatz'!N13,"AAAAAH3//04=")</f>
        <v>#VALUE!</v>
      </c>
      <c r="CB2" t="e">
        <f>AND('ein Datensatz'!O13,"AAAAAH3//08=")</f>
        <v>#VALUE!</v>
      </c>
      <c r="CC2" t="e">
        <f>AND('ein Datensatz'!P13,"AAAAAH3//1A=")</f>
        <v>#VALUE!</v>
      </c>
      <c r="CD2" t="e">
        <f>AND('ein Datensatz'!Q13,"AAAAAH3//1E=")</f>
        <v>#VALUE!</v>
      </c>
      <c r="CE2" t="e">
        <f>AND('ein Datensatz'!R13,"AAAAAH3//1I=")</f>
        <v>#VALUE!</v>
      </c>
      <c r="CF2" t="e">
        <f>AND('ein Datensatz'!S13,"AAAAAH3//1M=")</f>
        <v>#VALUE!</v>
      </c>
      <c r="CG2" t="e">
        <f>AND('ein Datensatz'!T13,"AAAAAH3//1Q=")</f>
        <v>#VALUE!</v>
      </c>
      <c r="CH2" t="e">
        <f>AND('ein Datensatz'!U13,"AAAAAH3//1U=")</f>
        <v>#VALUE!</v>
      </c>
      <c r="CI2" t="e">
        <f>AND('ein Datensatz'!V13,"AAAAAH3//1Y=")</f>
        <v>#VALUE!</v>
      </c>
      <c r="CJ2" t="e">
        <f>AND('ein Datensatz'!W13,"AAAAAH3//1c=")</f>
        <v>#VALUE!</v>
      </c>
      <c r="CK2">
        <f>IF('ein Datensatz'!14:14,"AAAAAH3//1g=",0)</f>
        <v>0</v>
      </c>
      <c r="CL2" t="e">
        <f>AND('ein Datensatz'!B14,"AAAAAH3//1k=")</f>
        <v>#VALUE!</v>
      </c>
      <c r="CM2" t="e">
        <f>AND('ein Datensatz'!C14,"AAAAAH3//1o=")</f>
        <v>#VALUE!</v>
      </c>
      <c r="CN2" t="e">
        <f>AND('ein Datensatz'!D14,"AAAAAH3//1s=")</f>
        <v>#VALUE!</v>
      </c>
      <c r="CO2" t="e">
        <f>AND('ein Datensatz'!E14,"AAAAAH3//1w=")</f>
        <v>#VALUE!</v>
      </c>
      <c r="CP2" t="e">
        <f>AND('ein Datensatz'!F14,"AAAAAH3//10=")</f>
        <v>#VALUE!</v>
      </c>
      <c r="CQ2" t="e">
        <f>AND('ein Datensatz'!G14,"AAAAAH3//14=")</f>
        <v>#VALUE!</v>
      </c>
      <c r="CR2" t="e">
        <f>AND('ein Datensatz'!H14,"AAAAAH3//18=")</f>
        <v>#VALUE!</v>
      </c>
      <c r="CS2" t="e">
        <f>AND('ein Datensatz'!I14,"AAAAAH3//2A=")</f>
        <v>#VALUE!</v>
      </c>
      <c r="CT2" t="e">
        <f>AND('ein Datensatz'!J14,"AAAAAH3//2E=")</f>
        <v>#VALUE!</v>
      </c>
      <c r="CU2" t="e">
        <f>AND('ein Datensatz'!K14,"AAAAAH3//2I=")</f>
        <v>#VALUE!</v>
      </c>
      <c r="CV2" t="e">
        <f>AND('ein Datensatz'!L14,"AAAAAH3//2M=")</f>
        <v>#VALUE!</v>
      </c>
      <c r="CW2" t="e">
        <f>AND('ein Datensatz'!M14,"AAAAAH3//2Q=")</f>
        <v>#VALUE!</v>
      </c>
      <c r="CX2" t="e">
        <f>AND('ein Datensatz'!N14,"AAAAAH3//2U=")</f>
        <v>#VALUE!</v>
      </c>
      <c r="CY2" t="e">
        <f>AND('ein Datensatz'!O14,"AAAAAH3//2Y=")</f>
        <v>#VALUE!</v>
      </c>
      <c r="CZ2" t="e">
        <f>AND('ein Datensatz'!P14,"AAAAAH3//2c=")</f>
        <v>#VALUE!</v>
      </c>
      <c r="DA2" t="e">
        <f>AND('ein Datensatz'!Q14,"AAAAAH3//2g=")</f>
        <v>#VALUE!</v>
      </c>
      <c r="DB2" t="e">
        <f>AND('ein Datensatz'!R14,"AAAAAH3//2k=")</f>
        <v>#VALUE!</v>
      </c>
      <c r="DC2" t="e">
        <f>AND('ein Datensatz'!S14,"AAAAAH3//2o=")</f>
        <v>#VALUE!</v>
      </c>
      <c r="DD2" t="e">
        <f>AND('ein Datensatz'!T14,"AAAAAH3//2s=")</f>
        <v>#VALUE!</v>
      </c>
      <c r="DE2" t="e">
        <f>AND('ein Datensatz'!U14,"AAAAAH3//2w=")</f>
        <v>#VALUE!</v>
      </c>
      <c r="DF2" t="e">
        <f>AND('ein Datensatz'!V14,"AAAAAH3//20=")</f>
        <v>#VALUE!</v>
      </c>
      <c r="DG2" t="e">
        <f>AND('ein Datensatz'!W14,"AAAAAH3//24=")</f>
        <v>#VALUE!</v>
      </c>
      <c r="DH2">
        <f>IF('ein Datensatz'!15:15,"AAAAAH3//28=",0)</f>
        <v>0</v>
      </c>
      <c r="DI2" t="e">
        <f>AND('ein Datensatz'!B15,"AAAAAH3//3A=")</f>
        <v>#VALUE!</v>
      </c>
      <c r="DJ2" t="e">
        <f>AND('ein Datensatz'!C15,"AAAAAH3//3E=")</f>
        <v>#VALUE!</v>
      </c>
      <c r="DK2" t="e">
        <f>AND('ein Datensatz'!D15,"AAAAAH3//3I=")</f>
        <v>#VALUE!</v>
      </c>
      <c r="DL2" t="e">
        <f>AND('ein Datensatz'!E15,"AAAAAH3//3M=")</f>
        <v>#VALUE!</v>
      </c>
      <c r="DM2" t="e">
        <f>AND('ein Datensatz'!F15,"AAAAAH3//3Q=")</f>
        <v>#VALUE!</v>
      </c>
      <c r="DN2" t="e">
        <f>AND('ein Datensatz'!G15,"AAAAAH3//3U=")</f>
        <v>#VALUE!</v>
      </c>
      <c r="DO2" t="e">
        <f>AND('ein Datensatz'!H15,"AAAAAH3//3Y=")</f>
        <v>#VALUE!</v>
      </c>
      <c r="DP2" t="e">
        <f>AND('ein Datensatz'!I15,"AAAAAH3//3c=")</f>
        <v>#VALUE!</v>
      </c>
      <c r="DQ2" t="e">
        <f>AND('ein Datensatz'!J15,"AAAAAH3//3g=")</f>
        <v>#VALUE!</v>
      </c>
      <c r="DR2" t="e">
        <f>AND('ein Datensatz'!K15,"AAAAAH3//3k=")</f>
        <v>#VALUE!</v>
      </c>
      <c r="DS2" t="e">
        <f>AND('ein Datensatz'!L15,"AAAAAH3//3o=")</f>
        <v>#VALUE!</v>
      </c>
      <c r="DT2" t="e">
        <f>AND('ein Datensatz'!M15,"AAAAAH3//3s=")</f>
        <v>#VALUE!</v>
      </c>
      <c r="DU2" t="e">
        <f>AND('ein Datensatz'!N15,"AAAAAH3//3w=")</f>
        <v>#VALUE!</v>
      </c>
      <c r="DV2" t="e">
        <f>AND('ein Datensatz'!O15,"AAAAAH3//30=")</f>
        <v>#VALUE!</v>
      </c>
      <c r="DW2" t="e">
        <f>AND('ein Datensatz'!P15,"AAAAAH3//34=")</f>
        <v>#VALUE!</v>
      </c>
      <c r="DX2" t="e">
        <f>AND('ein Datensatz'!Q15,"AAAAAH3//38=")</f>
        <v>#VALUE!</v>
      </c>
      <c r="DY2" t="e">
        <f>AND('ein Datensatz'!R15,"AAAAAH3//4A=")</f>
        <v>#VALUE!</v>
      </c>
      <c r="DZ2" t="e">
        <f>AND('ein Datensatz'!S15,"AAAAAH3//4E=")</f>
        <v>#VALUE!</v>
      </c>
      <c r="EA2" t="e">
        <f>AND('ein Datensatz'!T15,"AAAAAH3//4I=")</f>
        <v>#VALUE!</v>
      </c>
      <c r="EB2" t="e">
        <f>AND('ein Datensatz'!U15,"AAAAAH3//4M=")</f>
        <v>#VALUE!</v>
      </c>
      <c r="EC2" t="e">
        <f>AND('ein Datensatz'!V15,"AAAAAH3//4Q=")</f>
        <v>#VALUE!</v>
      </c>
      <c r="ED2" t="e">
        <f>AND('ein Datensatz'!W15,"AAAAAH3//4U=")</f>
        <v>#VALUE!</v>
      </c>
      <c r="EE2">
        <f>IF('ein Datensatz'!16:16,"AAAAAH3//4Y=",0)</f>
        <v>0</v>
      </c>
      <c r="EF2" t="e">
        <f>AND('ein Datensatz'!B16,"AAAAAH3//4c=")</f>
        <v>#VALUE!</v>
      </c>
      <c r="EG2" t="e">
        <f>AND('ein Datensatz'!C16,"AAAAAH3//4g=")</f>
        <v>#VALUE!</v>
      </c>
      <c r="EH2" t="e">
        <f>AND('ein Datensatz'!D16,"AAAAAH3//4k=")</f>
        <v>#VALUE!</v>
      </c>
      <c r="EI2" t="e">
        <f>AND('ein Datensatz'!E16,"AAAAAH3//4o=")</f>
        <v>#VALUE!</v>
      </c>
      <c r="EJ2" t="e">
        <f>AND('ein Datensatz'!F16,"AAAAAH3//4s=")</f>
        <v>#VALUE!</v>
      </c>
      <c r="EK2" t="e">
        <f>AND('ein Datensatz'!G16,"AAAAAH3//4w=")</f>
        <v>#VALUE!</v>
      </c>
      <c r="EL2" t="e">
        <f>AND('ein Datensatz'!H16,"AAAAAH3//40=")</f>
        <v>#VALUE!</v>
      </c>
      <c r="EM2" t="e">
        <f>AND('ein Datensatz'!I16,"AAAAAH3//44=")</f>
        <v>#VALUE!</v>
      </c>
      <c r="EN2" t="e">
        <f>AND('ein Datensatz'!J16,"AAAAAH3//48=")</f>
        <v>#VALUE!</v>
      </c>
      <c r="EO2" t="e">
        <f>AND('ein Datensatz'!K16,"AAAAAH3//5A=")</f>
        <v>#VALUE!</v>
      </c>
      <c r="EP2" t="e">
        <f>AND('ein Datensatz'!L16,"AAAAAH3//5E=")</f>
        <v>#VALUE!</v>
      </c>
      <c r="EQ2" t="e">
        <f>AND('ein Datensatz'!M16,"AAAAAH3//5I=")</f>
        <v>#VALUE!</v>
      </c>
      <c r="ER2" t="e">
        <f>AND('ein Datensatz'!N16,"AAAAAH3//5M=")</f>
        <v>#VALUE!</v>
      </c>
      <c r="ES2" t="e">
        <f>AND('ein Datensatz'!O16,"AAAAAH3//5Q=")</f>
        <v>#VALUE!</v>
      </c>
      <c r="ET2" t="e">
        <f>AND('ein Datensatz'!P16,"AAAAAH3//5U=")</f>
        <v>#VALUE!</v>
      </c>
      <c r="EU2" t="e">
        <f>AND('ein Datensatz'!Q16,"AAAAAH3//5Y=")</f>
        <v>#VALUE!</v>
      </c>
      <c r="EV2" t="e">
        <f>AND('ein Datensatz'!R16,"AAAAAH3//5c=")</f>
        <v>#VALUE!</v>
      </c>
      <c r="EW2" t="e">
        <f>AND('ein Datensatz'!S16,"AAAAAH3//5g=")</f>
        <v>#VALUE!</v>
      </c>
      <c r="EX2" t="e">
        <f>AND('ein Datensatz'!T16,"AAAAAH3//5k=")</f>
        <v>#VALUE!</v>
      </c>
      <c r="EY2" t="e">
        <f>AND('ein Datensatz'!U16,"AAAAAH3//5o=")</f>
        <v>#VALUE!</v>
      </c>
      <c r="EZ2" t="e">
        <f>AND('ein Datensatz'!V16,"AAAAAH3//5s=")</f>
        <v>#VALUE!</v>
      </c>
      <c r="FA2" t="e">
        <f>AND('ein Datensatz'!W16,"AAAAAH3//5w=")</f>
        <v>#VALUE!</v>
      </c>
      <c r="FB2">
        <f>IF('ein Datensatz'!17:17,"AAAAAH3//50=",0)</f>
        <v>0</v>
      </c>
      <c r="FC2" t="e">
        <f>AND('ein Datensatz'!B17,"AAAAAH3//54=")</f>
        <v>#VALUE!</v>
      </c>
      <c r="FD2" t="e">
        <f>AND('ein Datensatz'!C17,"AAAAAH3//58=")</f>
        <v>#VALUE!</v>
      </c>
      <c r="FE2" t="e">
        <f>AND('ein Datensatz'!D17,"AAAAAH3//6A=")</f>
        <v>#VALUE!</v>
      </c>
      <c r="FF2" t="e">
        <f>AND('ein Datensatz'!E17,"AAAAAH3//6E=")</f>
        <v>#VALUE!</v>
      </c>
      <c r="FG2" t="e">
        <f>AND('ein Datensatz'!F17,"AAAAAH3//6I=")</f>
        <v>#VALUE!</v>
      </c>
      <c r="FH2" t="e">
        <f>AND('ein Datensatz'!G17,"AAAAAH3//6M=")</f>
        <v>#VALUE!</v>
      </c>
      <c r="FI2" t="e">
        <f>AND('ein Datensatz'!H17,"AAAAAH3//6Q=")</f>
        <v>#VALUE!</v>
      </c>
      <c r="FJ2" t="e">
        <f>AND('ein Datensatz'!I17,"AAAAAH3//6U=")</f>
        <v>#VALUE!</v>
      </c>
      <c r="FK2" t="e">
        <f>AND('ein Datensatz'!J17,"AAAAAH3//6Y=")</f>
        <v>#VALUE!</v>
      </c>
      <c r="FL2" t="e">
        <f>AND('ein Datensatz'!K17,"AAAAAH3//6c=")</f>
        <v>#VALUE!</v>
      </c>
      <c r="FM2" t="e">
        <f>AND('ein Datensatz'!L17,"AAAAAH3//6g=")</f>
        <v>#VALUE!</v>
      </c>
      <c r="FN2" t="e">
        <f>AND('ein Datensatz'!M17,"AAAAAH3//6k=")</f>
        <v>#VALUE!</v>
      </c>
      <c r="FO2" t="e">
        <f>AND('ein Datensatz'!N17,"AAAAAH3//6o=")</f>
        <v>#VALUE!</v>
      </c>
      <c r="FP2" t="e">
        <f>AND('ein Datensatz'!O17,"AAAAAH3//6s=")</f>
        <v>#VALUE!</v>
      </c>
      <c r="FQ2" t="e">
        <f>AND('ein Datensatz'!P17,"AAAAAH3//6w=")</f>
        <v>#VALUE!</v>
      </c>
      <c r="FR2" t="e">
        <f>AND('ein Datensatz'!Q17,"AAAAAH3//60=")</f>
        <v>#VALUE!</v>
      </c>
      <c r="FS2" t="e">
        <f>AND('ein Datensatz'!R17,"AAAAAH3//64=")</f>
        <v>#VALUE!</v>
      </c>
      <c r="FT2" t="e">
        <f>AND('ein Datensatz'!S17,"AAAAAH3//68=")</f>
        <v>#VALUE!</v>
      </c>
      <c r="FU2" t="e">
        <f>AND('ein Datensatz'!T17,"AAAAAH3//7A=")</f>
        <v>#VALUE!</v>
      </c>
      <c r="FV2" t="e">
        <f>AND('ein Datensatz'!U17,"AAAAAH3//7E=")</f>
        <v>#VALUE!</v>
      </c>
      <c r="FW2" t="e">
        <f>AND('ein Datensatz'!V17,"AAAAAH3//7I=")</f>
        <v>#VALUE!</v>
      </c>
      <c r="FX2" t="e">
        <f>AND('ein Datensatz'!W17,"AAAAAH3//7M=")</f>
        <v>#VALUE!</v>
      </c>
      <c r="FY2">
        <f>IF('ein Datensatz'!18:18,"AAAAAH3//7Q=",0)</f>
        <v>0</v>
      </c>
      <c r="FZ2" t="e">
        <f>AND('ein Datensatz'!B18,"AAAAAH3//7U=")</f>
        <v>#VALUE!</v>
      </c>
      <c r="GA2" t="e">
        <f>AND('ein Datensatz'!C18,"AAAAAH3//7Y=")</f>
        <v>#VALUE!</v>
      </c>
      <c r="GB2" t="e">
        <f>AND('ein Datensatz'!D18,"AAAAAH3//7c=")</f>
        <v>#VALUE!</v>
      </c>
      <c r="GC2" t="e">
        <f>AND('ein Datensatz'!E18,"AAAAAH3//7g=")</f>
        <v>#VALUE!</v>
      </c>
      <c r="GD2" t="e">
        <f>AND('ein Datensatz'!F18,"AAAAAH3//7k=")</f>
        <v>#VALUE!</v>
      </c>
      <c r="GE2" t="e">
        <f>AND('ein Datensatz'!G18,"AAAAAH3//7o=")</f>
        <v>#VALUE!</v>
      </c>
      <c r="GF2" t="e">
        <f>AND('ein Datensatz'!H18,"AAAAAH3//7s=")</f>
        <v>#VALUE!</v>
      </c>
      <c r="GG2" t="e">
        <f>AND('ein Datensatz'!I18,"AAAAAH3//7w=")</f>
        <v>#VALUE!</v>
      </c>
      <c r="GH2" t="e">
        <f>AND('ein Datensatz'!J18,"AAAAAH3//70=")</f>
        <v>#VALUE!</v>
      </c>
      <c r="GI2" t="e">
        <f>AND('ein Datensatz'!K18,"AAAAAH3//74=")</f>
        <v>#VALUE!</v>
      </c>
      <c r="GJ2" t="e">
        <f>AND('ein Datensatz'!L18,"AAAAAH3//78=")</f>
        <v>#VALUE!</v>
      </c>
      <c r="GK2" t="e">
        <f>AND('ein Datensatz'!M18,"AAAAAH3//8A=")</f>
        <v>#VALUE!</v>
      </c>
      <c r="GL2" t="e">
        <f>AND('ein Datensatz'!N18,"AAAAAH3//8E=")</f>
        <v>#VALUE!</v>
      </c>
      <c r="GM2" t="e">
        <f>AND('ein Datensatz'!O18,"AAAAAH3//8I=")</f>
        <v>#VALUE!</v>
      </c>
      <c r="GN2" t="e">
        <f>AND('ein Datensatz'!P18,"AAAAAH3//8M=")</f>
        <v>#VALUE!</v>
      </c>
      <c r="GO2" t="e">
        <f>AND('ein Datensatz'!Q18,"AAAAAH3//8Q=")</f>
        <v>#VALUE!</v>
      </c>
      <c r="GP2" t="e">
        <f>AND('ein Datensatz'!R18,"AAAAAH3//8U=")</f>
        <v>#VALUE!</v>
      </c>
      <c r="GQ2" t="e">
        <f>AND('ein Datensatz'!S18,"AAAAAH3//8Y=")</f>
        <v>#VALUE!</v>
      </c>
      <c r="GR2" t="e">
        <f>AND('ein Datensatz'!T18,"AAAAAH3//8c=")</f>
        <v>#VALUE!</v>
      </c>
      <c r="GS2" t="e">
        <f>AND('ein Datensatz'!U18,"AAAAAH3//8g=")</f>
        <v>#VALUE!</v>
      </c>
      <c r="GT2" t="e">
        <f>AND('ein Datensatz'!V18,"AAAAAH3//8k=")</f>
        <v>#VALUE!</v>
      </c>
      <c r="GU2" t="e">
        <f>AND('ein Datensatz'!W18,"AAAAAH3//8o=")</f>
        <v>#VALUE!</v>
      </c>
      <c r="GV2">
        <f>IF('ein Datensatz'!19:19,"AAAAAH3//8s=",0)</f>
        <v>0</v>
      </c>
      <c r="GW2" t="e">
        <f>AND('ein Datensatz'!B19,"AAAAAH3//8w=")</f>
        <v>#VALUE!</v>
      </c>
      <c r="GX2" t="e">
        <f>AND('ein Datensatz'!C19,"AAAAAH3//80=")</f>
        <v>#VALUE!</v>
      </c>
      <c r="GY2" t="e">
        <f>AND('ein Datensatz'!D19,"AAAAAH3//84=")</f>
        <v>#VALUE!</v>
      </c>
      <c r="GZ2">
        <f>IF('ein Datensatz'!20:20,"AAAAAH3//88=",0)</f>
        <v>0</v>
      </c>
      <c r="HA2" t="e">
        <f>AND('ein Datensatz'!B20,"AAAAAH3//9A=")</f>
        <v>#VALUE!</v>
      </c>
      <c r="HB2" t="e">
        <f>AND('ein Datensatz'!C20,"AAAAAH3//9E=")</f>
        <v>#VALUE!</v>
      </c>
      <c r="HC2" t="e">
        <f>AND('ein Datensatz'!D20,"AAAAAH3//9I=")</f>
        <v>#VALUE!</v>
      </c>
      <c r="HD2">
        <f>IF('ein Datensatz'!21:21,"AAAAAH3//9M=",0)</f>
        <v>0</v>
      </c>
      <c r="HE2" t="e">
        <f>AND('ein Datensatz'!B21,"AAAAAH3//9Q=")</f>
        <v>#VALUE!</v>
      </c>
      <c r="HF2" t="e">
        <f>AND('ein Datensatz'!C21,"AAAAAH3//9U=")</f>
        <v>#VALUE!</v>
      </c>
      <c r="HG2" t="e">
        <f>AND('ein Datensatz'!D21,"AAAAAH3//9Y=")</f>
        <v>#VALUE!</v>
      </c>
      <c r="HH2">
        <f>IF('ein Datensatz'!22:22,"AAAAAH3//9c=",0)</f>
        <v>0</v>
      </c>
      <c r="HI2" t="e">
        <f>AND('ein Datensatz'!B22,"AAAAAH3//9g=")</f>
        <v>#VALUE!</v>
      </c>
      <c r="HJ2" t="e">
        <f>AND('ein Datensatz'!C22,"AAAAAH3//9k=")</f>
        <v>#VALUE!</v>
      </c>
      <c r="HK2" t="e">
        <f>AND('ein Datensatz'!D22,"AAAAAH3//9o=")</f>
        <v>#VALUE!</v>
      </c>
      <c r="HL2">
        <f>IF('ein Datensatz'!23:23,"AAAAAH3//9s=",0)</f>
        <v>0</v>
      </c>
      <c r="HM2" t="e">
        <f>AND('ein Datensatz'!B23,"AAAAAH3//9w=")</f>
        <v>#VALUE!</v>
      </c>
      <c r="HN2" t="e">
        <f>AND('ein Datensatz'!C23,"AAAAAH3//90=")</f>
        <v>#VALUE!</v>
      </c>
      <c r="HO2" t="e">
        <f>AND('ein Datensatz'!D23,"AAAAAH3//94=")</f>
        <v>#VALUE!</v>
      </c>
      <c r="HP2">
        <f>IF('ein Datensatz'!24:24,"AAAAAH3//98=",0)</f>
        <v>0</v>
      </c>
      <c r="HQ2" t="e">
        <f>AND('ein Datensatz'!B24,"AAAAAH3//+A=")</f>
        <v>#VALUE!</v>
      </c>
      <c r="HR2" t="e">
        <f>AND('ein Datensatz'!C24,"AAAAAH3//+E=")</f>
        <v>#VALUE!</v>
      </c>
      <c r="HS2" t="e">
        <f>AND('ein Datensatz'!D24,"AAAAAH3//+I=")</f>
        <v>#VALUE!</v>
      </c>
      <c r="HT2">
        <f>IF('ein Datensatz'!25:25,"AAAAAH3//+M=",0)</f>
        <v>0</v>
      </c>
      <c r="HU2" t="e">
        <f>AND('ein Datensatz'!B25,"AAAAAH3//+Q=")</f>
        <v>#VALUE!</v>
      </c>
      <c r="HV2" t="e">
        <f>AND('ein Datensatz'!C25,"AAAAAH3//+U=")</f>
        <v>#VALUE!</v>
      </c>
      <c r="HW2" t="e">
        <f>AND('ein Datensatz'!D25,"AAAAAH3//+Y=")</f>
        <v>#VALUE!</v>
      </c>
      <c r="HX2">
        <f>IF('ein Datensatz'!26:26,"AAAAAH3//+c=",0)</f>
        <v>0</v>
      </c>
      <c r="HY2" t="e">
        <f>AND('ein Datensatz'!B26,"AAAAAH3//+g=")</f>
        <v>#VALUE!</v>
      </c>
      <c r="HZ2" t="e">
        <f>AND('ein Datensatz'!C26,"AAAAAH3//+k=")</f>
        <v>#VALUE!</v>
      </c>
      <c r="IA2" t="e">
        <f>AND('ein Datensatz'!D26,"AAAAAH3//+o=")</f>
        <v>#VALUE!</v>
      </c>
      <c r="IB2">
        <f>IF('ein Datensatz'!27:27,"AAAAAH3//+s=",0)</f>
        <v>0</v>
      </c>
      <c r="IC2" t="e">
        <f>AND('ein Datensatz'!B27,"AAAAAH3//+w=")</f>
        <v>#VALUE!</v>
      </c>
      <c r="ID2" t="e">
        <f>AND('ein Datensatz'!C27,"AAAAAH3//+0=")</f>
        <v>#VALUE!</v>
      </c>
      <c r="IE2" t="e">
        <f>AND('ein Datensatz'!D27,"AAAAAH3//+4=")</f>
        <v>#VALUE!</v>
      </c>
      <c r="IF2">
        <f>IF('ein Datensatz'!28:28,"AAAAAH3//+8=",0)</f>
        <v>0</v>
      </c>
      <c r="IG2" t="e">
        <f>AND('ein Datensatz'!B28,"AAAAAH3///A=")</f>
        <v>#VALUE!</v>
      </c>
      <c r="IH2" t="e">
        <f>AND('ein Datensatz'!C28,"AAAAAH3///E=")</f>
        <v>#VALUE!</v>
      </c>
      <c r="II2" t="e">
        <f>AND('ein Datensatz'!D28,"AAAAAH3///I=")</f>
        <v>#VALUE!</v>
      </c>
      <c r="IJ2">
        <f>IF('ein Datensatz'!29:29,"AAAAAH3///M=",0)</f>
        <v>0</v>
      </c>
      <c r="IK2" t="e">
        <f>AND('ein Datensatz'!B29,"AAAAAH3///Q=")</f>
        <v>#VALUE!</v>
      </c>
      <c r="IL2" t="e">
        <f>AND('ein Datensatz'!C29,"AAAAAH3///U=")</f>
        <v>#VALUE!</v>
      </c>
      <c r="IM2" t="e">
        <f>AND('ein Datensatz'!D29,"AAAAAH3///Y=")</f>
        <v>#VALUE!</v>
      </c>
      <c r="IN2">
        <f>IF('ein Datensatz'!30:30,"AAAAAH3///c=",0)</f>
        <v>0</v>
      </c>
      <c r="IO2" t="e">
        <f>AND('ein Datensatz'!B30,"AAAAAH3///g=")</f>
        <v>#VALUE!</v>
      </c>
      <c r="IP2" t="e">
        <f>AND('ein Datensatz'!C30,"AAAAAH3///k=")</f>
        <v>#VALUE!</v>
      </c>
      <c r="IQ2" t="e">
        <f>AND('ein Datensatz'!D30,"AAAAAH3///o=")</f>
        <v>#VALUE!</v>
      </c>
      <c r="IR2">
        <f>IF('ein Datensatz'!31:31,"AAAAAH3///s=",0)</f>
        <v>0</v>
      </c>
      <c r="IS2" t="e">
        <f>AND('ein Datensatz'!B31,"AAAAAH3///w=")</f>
        <v>#VALUE!</v>
      </c>
      <c r="IT2" t="e">
        <f>AND('ein Datensatz'!C31,"AAAAAH3///0=")</f>
        <v>#VALUE!</v>
      </c>
      <c r="IU2" t="e">
        <f>AND('ein Datensatz'!D31,"AAAAAH3///4=")</f>
        <v>#VALUE!</v>
      </c>
      <c r="IV2">
        <f>IF('ein Datensatz'!32:32,"AAAAAH3///8=",0)</f>
        <v>0</v>
      </c>
    </row>
    <row r="3" spans="1:256" x14ac:dyDescent="0.25">
      <c r="A3" t="e">
        <f>AND('ein Datensatz'!B32,"AAAAAD69/wA=")</f>
        <v>#VALUE!</v>
      </c>
      <c r="B3" t="e">
        <f>AND('ein Datensatz'!C32,"AAAAAD69/wE=")</f>
        <v>#VALUE!</v>
      </c>
      <c r="C3" t="e">
        <f>AND('ein Datensatz'!D32,"AAAAAD69/wI=")</f>
        <v>#VALUE!</v>
      </c>
      <c r="D3">
        <f>IF('ein Datensatz'!33:33,"AAAAAD69/wM=",0)</f>
        <v>0</v>
      </c>
      <c r="E3" t="e">
        <f>AND('ein Datensatz'!B33,"AAAAAD69/wQ=")</f>
        <v>#VALUE!</v>
      </c>
      <c r="F3" t="e">
        <f>AND('ein Datensatz'!C33,"AAAAAD69/wU=")</f>
        <v>#VALUE!</v>
      </c>
      <c r="G3" t="e">
        <f>AND('ein Datensatz'!D33,"AAAAAD69/wY=")</f>
        <v>#VALUE!</v>
      </c>
      <c r="H3">
        <f>IF('ein Datensatz'!34:34,"AAAAAD69/wc=",0)</f>
        <v>0</v>
      </c>
      <c r="I3" t="e">
        <f>AND('ein Datensatz'!B34,"AAAAAD69/wg=")</f>
        <v>#VALUE!</v>
      </c>
      <c r="J3" t="e">
        <f>AND('ein Datensatz'!C34,"AAAAAD69/wk=")</f>
        <v>#VALUE!</v>
      </c>
      <c r="K3" t="e">
        <f>AND('ein Datensatz'!D34,"AAAAAD69/wo=")</f>
        <v>#VALUE!</v>
      </c>
      <c r="L3">
        <f>IF('ein Datensatz'!35:35,"AAAAAD69/ws=",0)</f>
        <v>0</v>
      </c>
      <c r="M3" t="e">
        <f>AND('ein Datensatz'!B35,"AAAAAD69/ww=")</f>
        <v>#VALUE!</v>
      </c>
      <c r="N3" t="e">
        <f>AND('ein Datensatz'!C35,"AAAAAD69/w0=")</f>
        <v>#VALUE!</v>
      </c>
      <c r="O3" t="e">
        <f>AND('ein Datensatz'!D35,"AAAAAD69/w4=")</f>
        <v>#VALUE!</v>
      </c>
      <c r="P3">
        <f>IF('ein Datensatz'!A:A,"AAAAAD69/w8=",0)</f>
        <v>0</v>
      </c>
      <c r="Q3">
        <f>IF('ein Datensatz'!B:B,"AAAAAD69/xA=",0)</f>
        <v>0</v>
      </c>
      <c r="R3">
        <f>IF('ein Datensatz'!C:C,"AAAAAD69/xE=",0)</f>
        <v>0</v>
      </c>
      <c r="S3">
        <f>IF('ein Datensatz'!D:D,"AAAAAD69/xI=",0)</f>
        <v>0</v>
      </c>
      <c r="T3" t="str">
        <f>IF('ein Datensatz'!E:E,"AAAAAD69/xM=",0)</f>
        <v>AAAAAD69/xM=</v>
      </c>
      <c r="U3" t="str">
        <f>IF('ein Datensatz'!F:F,"AAAAAD69/xQ=",0)</f>
        <v>AAAAAD69/xQ=</v>
      </c>
      <c r="V3">
        <f>IF('ein Datensatz'!G:G,"AAAAAD69/xU=",0)</f>
        <v>0</v>
      </c>
      <c r="W3">
        <f>IF('ein Datensatz'!H:H,"AAAAAD69/xY=",0)</f>
        <v>0</v>
      </c>
      <c r="X3">
        <f>IF('ein Datensatz'!I:I,"AAAAAD69/xc=",0)</f>
        <v>0</v>
      </c>
      <c r="Y3">
        <f>IF('ein Datensatz'!J:J,"AAAAAD69/xg=",0)</f>
        <v>0</v>
      </c>
      <c r="Z3">
        <f>IF('ein Datensatz'!K:K,"AAAAAD69/xk=",0)</f>
        <v>0</v>
      </c>
      <c r="AA3" t="str">
        <f>IF('ein Datensatz'!L:L,"AAAAAD69/xo=",0)</f>
        <v>AAAAAD69/xo=</v>
      </c>
      <c r="AB3" t="str">
        <f>IF('ein Datensatz'!M:M,"AAAAAD69/xs=",0)</f>
        <v>AAAAAD69/xs=</v>
      </c>
      <c r="AC3">
        <f>IF('ein Datensatz'!N:N,"AAAAAD69/xw=",0)</f>
        <v>0</v>
      </c>
      <c r="AD3">
        <f>IF('ein Datensatz'!O:O,"AAAAAD69/x0=",0)</f>
        <v>0</v>
      </c>
      <c r="AE3">
        <f>IF('ein Datensatz'!P:P,"AAAAAD69/x4=",0)</f>
        <v>0</v>
      </c>
      <c r="AF3">
        <f>IF('ein Datensatz'!Q:Q,"AAAAAD69/x8=",0)</f>
        <v>0</v>
      </c>
      <c r="AG3">
        <f>IF('ein Datensatz'!R:R,"AAAAAD69/yA=",0)</f>
        <v>0</v>
      </c>
      <c r="AH3">
        <f>IF('ein Datensatz'!S:S,"AAAAAD69/yE=",0)</f>
        <v>0</v>
      </c>
      <c r="AI3">
        <f>IF('ein Datensatz'!T:T,"AAAAAD69/yI=",0)</f>
        <v>0</v>
      </c>
      <c r="AJ3">
        <f>IF('ein Datensatz'!U:U,"AAAAAD69/yM=",0)</f>
        <v>0</v>
      </c>
      <c r="AK3">
        <f>IF('ein Datensatz'!V:V,"AAAAAD69/yQ=",0)</f>
        <v>0</v>
      </c>
      <c r="AL3">
        <f>IF('ein Datensatz'!W:W,"AAAAAD69/yU=",0)</f>
        <v>0</v>
      </c>
      <c r="AM3" t="e">
        <f>IF(#REF!,"AAAAAD69/yY=",0)</f>
        <v>#REF!</v>
      </c>
      <c r="AN3" t="e">
        <f>AND(#REF!,"AAAAAD69/yc=")</f>
        <v>#REF!</v>
      </c>
      <c r="AO3" t="e">
        <f>AND(#REF!,"AAAAAD69/yg=")</f>
        <v>#REF!</v>
      </c>
      <c r="AP3" t="e">
        <f>AND(#REF!,"AAAAAD69/yk=")</f>
        <v>#REF!</v>
      </c>
      <c r="AQ3" t="e">
        <f>AND(#REF!,"AAAAAD69/yo=")</f>
        <v>#REF!</v>
      </c>
      <c r="AR3" t="e">
        <f>AND(#REF!,"AAAAAD69/ys=")</f>
        <v>#REF!</v>
      </c>
      <c r="AS3" t="e">
        <f>AND(#REF!,"AAAAAD69/yw=")</f>
        <v>#REF!</v>
      </c>
      <c r="AT3" t="e">
        <f>AND(#REF!,"AAAAAD69/y0=")</f>
        <v>#REF!</v>
      </c>
      <c r="AU3" t="e">
        <f>AND(#REF!,"AAAAAD69/y4=")</f>
        <v>#REF!</v>
      </c>
      <c r="AV3" t="e">
        <f>AND(#REF!,"AAAAAD69/y8=")</f>
        <v>#REF!</v>
      </c>
      <c r="AW3" t="e">
        <f>AND(#REF!,"AAAAAD69/zA=")</f>
        <v>#REF!</v>
      </c>
      <c r="AX3" t="e">
        <f>AND(#REF!,"AAAAAD69/zE=")</f>
        <v>#REF!</v>
      </c>
      <c r="AY3" t="e">
        <f>AND(#REF!,"AAAAAD69/zI=")</f>
        <v>#REF!</v>
      </c>
      <c r="AZ3" t="e">
        <f>AND(#REF!,"AAAAAD69/zM=")</f>
        <v>#REF!</v>
      </c>
      <c r="BA3" t="e">
        <f>AND(#REF!,"AAAAAD69/zQ=")</f>
        <v>#REF!</v>
      </c>
      <c r="BB3" t="e">
        <f>AND(#REF!,"AAAAAD69/zU=")</f>
        <v>#REF!</v>
      </c>
      <c r="BC3" t="e">
        <f>AND(#REF!,"AAAAAD69/zY=")</f>
        <v>#REF!</v>
      </c>
      <c r="BD3" t="e">
        <f>AND(#REF!,"AAAAAD69/zc=")</f>
        <v>#REF!</v>
      </c>
      <c r="BE3" t="e">
        <f>AND(#REF!,"AAAAAD69/zg=")</f>
        <v>#REF!</v>
      </c>
      <c r="BF3" t="e">
        <f>AND(#REF!,"AAAAAD69/zk=")</f>
        <v>#REF!</v>
      </c>
      <c r="BG3" t="e">
        <f>AND(#REF!,"AAAAAD69/zo=")</f>
        <v>#REF!</v>
      </c>
      <c r="BH3" t="e">
        <f>AND(#REF!,"AAAAAD69/zs=")</f>
        <v>#REF!</v>
      </c>
      <c r="BI3" t="e">
        <f>AND(#REF!,"AAAAAD69/zw=")</f>
        <v>#REF!</v>
      </c>
      <c r="BJ3" t="e">
        <f>IF(#REF!,"AAAAAD69/z0=",0)</f>
        <v>#REF!</v>
      </c>
      <c r="BK3" t="e">
        <f>AND(#REF!,"AAAAAD69/z4=")</f>
        <v>#REF!</v>
      </c>
      <c r="BL3" t="e">
        <f>AND(#REF!,"AAAAAD69/z8=")</f>
        <v>#REF!</v>
      </c>
      <c r="BM3" t="e">
        <f>AND(#REF!,"AAAAAD69/0A=")</f>
        <v>#REF!</v>
      </c>
      <c r="BN3" t="e">
        <f>AND(#REF!,"AAAAAD69/0E=")</f>
        <v>#REF!</v>
      </c>
      <c r="BO3" t="e">
        <f>AND(#REF!,"AAAAAD69/0I=")</f>
        <v>#REF!</v>
      </c>
      <c r="BP3" t="e">
        <f>AND(#REF!,"AAAAAD69/0M=")</f>
        <v>#REF!</v>
      </c>
      <c r="BQ3" t="e">
        <f>AND(#REF!,"AAAAAD69/0Q=")</f>
        <v>#REF!</v>
      </c>
      <c r="BR3" t="e">
        <f>AND(#REF!,"AAAAAD69/0U=")</f>
        <v>#REF!</v>
      </c>
      <c r="BS3" t="e">
        <f>AND(#REF!,"AAAAAD69/0Y=")</f>
        <v>#REF!</v>
      </c>
      <c r="BT3" t="e">
        <f>AND(#REF!,"AAAAAD69/0c=")</f>
        <v>#REF!</v>
      </c>
      <c r="BU3" t="e">
        <f>AND(#REF!,"AAAAAD69/0g=")</f>
        <v>#REF!</v>
      </c>
      <c r="BV3" t="e">
        <f>AND(#REF!,"AAAAAD69/0k=")</f>
        <v>#REF!</v>
      </c>
      <c r="BW3" t="e">
        <f>AND(#REF!,"AAAAAD69/0o=")</f>
        <v>#REF!</v>
      </c>
      <c r="BX3" t="e">
        <f>AND(#REF!,"AAAAAD69/0s=")</f>
        <v>#REF!</v>
      </c>
      <c r="BY3" t="e">
        <f>AND(#REF!,"AAAAAD69/0w=")</f>
        <v>#REF!</v>
      </c>
      <c r="BZ3" t="e">
        <f>AND(#REF!,"AAAAAD69/00=")</f>
        <v>#REF!</v>
      </c>
      <c r="CA3" t="e">
        <f>AND(#REF!,"AAAAAD69/04=")</f>
        <v>#REF!</v>
      </c>
      <c r="CB3" t="e">
        <f>AND(#REF!,"AAAAAD69/08=")</f>
        <v>#REF!</v>
      </c>
      <c r="CC3" t="e">
        <f>AND(#REF!,"AAAAAD69/1A=")</f>
        <v>#REF!</v>
      </c>
      <c r="CD3" t="e">
        <f>AND(#REF!,"AAAAAD69/1E=")</f>
        <v>#REF!</v>
      </c>
      <c r="CE3" t="e">
        <f>AND(#REF!,"AAAAAD69/1I=")</f>
        <v>#REF!</v>
      </c>
      <c r="CF3" t="e">
        <f>AND(#REF!,"AAAAAD69/1M=")</f>
        <v>#REF!</v>
      </c>
      <c r="CG3" t="e">
        <f>IF(#REF!,"AAAAAD69/1Q=",0)</f>
        <v>#REF!</v>
      </c>
      <c r="CH3" t="e">
        <f>AND(#REF!,"AAAAAD69/1U=")</f>
        <v>#REF!</v>
      </c>
      <c r="CI3" t="e">
        <f>AND(#REF!,"AAAAAD69/1Y=")</f>
        <v>#REF!</v>
      </c>
      <c r="CJ3" t="e">
        <f>AND(#REF!,"AAAAAD69/1c=")</f>
        <v>#REF!</v>
      </c>
      <c r="CK3" t="e">
        <f>AND(#REF!,"AAAAAD69/1g=")</f>
        <v>#REF!</v>
      </c>
      <c r="CL3" t="e">
        <f>AND(#REF!,"AAAAAD69/1k=")</f>
        <v>#REF!</v>
      </c>
      <c r="CM3" t="e">
        <f>AND(#REF!,"AAAAAD69/1o=")</f>
        <v>#REF!</v>
      </c>
      <c r="CN3" t="e">
        <f>AND(#REF!,"AAAAAD69/1s=")</f>
        <v>#REF!</v>
      </c>
      <c r="CO3" t="e">
        <f>AND(#REF!,"AAAAAD69/1w=")</f>
        <v>#REF!</v>
      </c>
      <c r="CP3" t="e">
        <f>AND(#REF!,"AAAAAD69/10=")</f>
        <v>#REF!</v>
      </c>
      <c r="CQ3" t="e">
        <f>AND(#REF!,"AAAAAD69/14=")</f>
        <v>#REF!</v>
      </c>
      <c r="CR3" t="e">
        <f>AND(#REF!,"AAAAAD69/18=")</f>
        <v>#REF!</v>
      </c>
      <c r="CS3" t="e">
        <f>AND(#REF!,"AAAAAD69/2A=")</f>
        <v>#REF!</v>
      </c>
      <c r="CT3" t="e">
        <f>AND(#REF!,"AAAAAD69/2E=")</f>
        <v>#REF!</v>
      </c>
      <c r="CU3" t="e">
        <f>AND(#REF!,"AAAAAD69/2I=")</f>
        <v>#REF!</v>
      </c>
      <c r="CV3" t="e">
        <f>AND(#REF!,"AAAAAD69/2M=")</f>
        <v>#REF!</v>
      </c>
      <c r="CW3" t="e">
        <f>AND(#REF!,"AAAAAD69/2Q=")</f>
        <v>#REF!</v>
      </c>
      <c r="CX3" t="e">
        <f>AND(#REF!,"AAAAAD69/2U=")</f>
        <v>#REF!</v>
      </c>
      <c r="CY3" t="e">
        <f>AND(#REF!,"AAAAAD69/2Y=")</f>
        <v>#REF!</v>
      </c>
      <c r="CZ3" t="e">
        <f>AND(#REF!,"AAAAAD69/2c=")</f>
        <v>#REF!</v>
      </c>
      <c r="DA3" t="e">
        <f>AND(#REF!,"AAAAAD69/2g=")</f>
        <v>#REF!</v>
      </c>
      <c r="DB3" t="e">
        <f>AND(#REF!,"AAAAAD69/2k=")</f>
        <v>#REF!</v>
      </c>
      <c r="DC3" t="e">
        <f>AND(#REF!,"AAAAAD69/2o=")</f>
        <v>#REF!</v>
      </c>
      <c r="DD3" t="e">
        <f>IF(#REF!,"AAAAAD69/2s=",0)</f>
        <v>#REF!</v>
      </c>
      <c r="DE3" t="e">
        <f>AND(#REF!,"AAAAAD69/2w=")</f>
        <v>#REF!</v>
      </c>
      <c r="DF3" t="e">
        <f>AND(#REF!,"AAAAAD69/20=")</f>
        <v>#REF!</v>
      </c>
      <c r="DG3" t="e">
        <f>AND(#REF!,"AAAAAD69/24=")</f>
        <v>#REF!</v>
      </c>
      <c r="DH3" t="e">
        <f>AND(#REF!,"AAAAAD69/28=")</f>
        <v>#REF!</v>
      </c>
      <c r="DI3" t="e">
        <f>AND(#REF!,"AAAAAD69/3A=")</f>
        <v>#REF!</v>
      </c>
      <c r="DJ3" t="e">
        <f>AND(#REF!,"AAAAAD69/3E=")</f>
        <v>#REF!</v>
      </c>
      <c r="DK3" t="e">
        <f>AND(#REF!,"AAAAAD69/3I=")</f>
        <v>#REF!</v>
      </c>
      <c r="DL3" t="e">
        <f>AND(#REF!,"AAAAAD69/3M=")</f>
        <v>#REF!</v>
      </c>
      <c r="DM3" t="e">
        <f>AND(#REF!,"AAAAAD69/3Q=")</f>
        <v>#REF!</v>
      </c>
      <c r="DN3" t="e">
        <f>AND(#REF!,"AAAAAD69/3U=")</f>
        <v>#REF!</v>
      </c>
      <c r="DO3" t="e">
        <f>AND(#REF!,"AAAAAD69/3Y=")</f>
        <v>#REF!</v>
      </c>
      <c r="DP3" t="e">
        <f>AND(#REF!,"AAAAAD69/3c=")</f>
        <v>#REF!</v>
      </c>
      <c r="DQ3" t="e">
        <f>AND(#REF!,"AAAAAD69/3g=")</f>
        <v>#REF!</v>
      </c>
      <c r="DR3" t="e">
        <f>AND(#REF!,"AAAAAD69/3k=")</f>
        <v>#REF!</v>
      </c>
      <c r="DS3" t="e">
        <f>AND(#REF!,"AAAAAD69/3o=")</f>
        <v>#REF!</v>
      </c>
      <c r="DT3" t="e">
        <f>AND(#REF!,"AAAAAD69/3s=")</f>
        <v>#REF!</v>
      </c>
      <c r="DU3" t="e">
        <f>AND(#REF!,"AAAAAD69/3w=")</f>
        <v>#REF!</v>
      </c>
      <c r="DV3" t="e">
        <f>AND(#REF!,"AAAAAD69/30=")</f>
        <v>#REF!</v>
      </c>
      <c r="DW3" t="e">
        <f>AND(#REF!,"AAAAAD69/34=")</f>
        <v>#REF!</v>
      </c>
      <c r="DX3" t="e">
        <f>AND(#REF!,"AAAAAD69/38=")</f>
        <v>#REF!</v>
      </c>
      <c r="DY3" t="e">
        <f>AND(#REF!,"AAAAAD69/4A=")</f>
        <v>#REF!</v>
      </c>
      <c r="DZ3" t="e">
        <f>AND(#REF!,"AAAAAD69/4E=")</f>
        <v>#REF!</v>
      </c>
      <c r="EA3" t="e">
        <f>IF(#REF!,"AAAAAD69/4I=",0)</f>
        <v>#REF!</v>
      </c>
      <c r="EB3" t="e">
        <f>AND(#REF!,"AAAAAD69/4M=")</f>
        <v>#REF!</v>
      </c>
      <c r="EC3" t="e">
        <f>AND(#REF!,"AAAAAD69/4Q=")</f>
        <v>#REF!</v>
      </c>
      <c r="ED3" t="e">
        <f>AND(#REF!,"AAAAAD69/4U=")</f>
        <v>#REF!</v>
      </c>
      <c r="EE3" t="e">
        <f>AND(#REF!,"AAAAAD69/4Y=")</f>
        <v>#REF!</v>
      </c>
      <c r="EF3" t="e">
        <f>AND(#REF!,"AAAAAD69/4c=")</f>
        <v>#REF!</v>
      </c>
      <c r="EG3" t="e">
        <f>AND(#REF!,"AAAAAD69/4g=")</f>
        <v>#REF!</v>
      </c>
      <c r="EH3" t="e">
        <f>AND(#REF!,"AAAAAD69/4k=")</f>
        <v>#REF!</v>
      </c>
      <c r="EI3" t="e">
        <f>AND(#REF!,"AAAAAD69/4o=")</f>
        <v>#REF!</v>
      </c>
      <c r="EJ3" t="e">
        <f>AND(#REF!,"AAAAAD69/4s=")</f>
        <v>#REF!</v>
      </c>
      <c r="EK3" t="e">
        <f>AND(#REF!,"AAAAAD69/4w=")</f>
        <v>#REF!</v>
      </c>
      <c r="EL3" t="e">
        <f>AND(#REF!,"AAAAAD69/40=")</f>
        <v>#REF!</v>
      </c>
      <c r="EM3" t="e">
        <f>AND(#REF!,"AAAAAD69/44=")</f>
        <v>#REF!</v>
      </c>
      <c r="EN3" t="e">
        <f>AND(#REF!,"AAAAAD69/48=")</f>
        <v>#REF!</v>
      </c>
      <c r="EO3" t="e">
        <f>AND(#REF!,"AAAAAD69/5A=")</f>
        <v>#REF!</v>
      </c>
      <c r="EP3" t="e">
        <f>AND(#REF!,"AAAAAD69/5E=")</f>
        <v>#REF!</v>
      </c>
      <c r="EQ3" t="e">
        <f>AND(#REF!,"AAAAAD69/5I=")</f>
        <v>#REF!</v>
      </c>
      <c r="ER3" t="e">
        <f>AND(#REF!,"AAAAAD69/5M=")</f>
        <v>#REF!</v>
      </c>
      <c r="ES3" t="e">
        <f>AND(#REF!,"AAAAAD69/5Q=")</f>
        <v>#REF!</v>
      </c>
      <c r="ET3" t="e">
        <f>AND(#REF!,"AAAAAD69/5U=")</f>
        <v>#REF!</v>
      </c>
      <c r="EU3" t="e">
        <f>AND(#REF!,"AAAAAD69/5Y=")</f>
        <v>#REF!</v>
      </c>
      <c r="EV3" t="e">
        <f>AND(#REF!,"AAAAAD69/5c=")</f>
        <v>#REF!</v>
      </c>
      <c r="EW3" t="e">
        <f>AND(#REF!,"AAAAAD69/5g=")</f>
        <v>#REF!</v>
      </c>
      <c r="EX3" t="e">
        <f>IF(#REF!,"AAAAAD69/5k=",0)</f>
        <v>#REF!</v>
      </c>
      <c r="EY3" t="e">
        <f>AND(#REF!,"AAAAAD69/5o=")</f>
        <v>#REF!</v>
      </c>
      <c r="EZ3" t="e">
        <f>AND(#REF!,"AAAAAD69/5s=")</f>
        <v>#REF!</v>
      </c>
      <c r="FA3" t="e">
        <f>AND(#REF!,"AAAAAD69/5w=")</f>
        <v>#REF!</v>
      </c>
      <c r="FB3" t="e">
        <f>AND(#REF!,"AAAAAD69/50=")</f>
        <v>#REF!</v>
      </c>
      <c r="FC3" t="e">
        <f>AND(#REF!,"AAAAAD69/54=")</f>
        <v>#REF!</v>
      </c>
      <c r="FD3" t="e">
        <f>AND(#REF!,"AAAAAD69/58=")</f>
        <v>#REF!</v>
      </c>
      <c r="FE3" t="e">
        <f>AND(#REF!,"AAAAAD69/6A=")</f>
        <v>#REF!</v>
      </c>
      <c r="FF3" t="e">
        <f>AND(#REF!,"AAAAAD69/6E=")</f>
        <v>#REF!</v>
      </c>
      <c r="FG3" t="e">
        <f>AND(#REF!,"AAAAAD69/6I=")</f>
        <v>#REF!</v>
      </c>
      <c r="FH3" t="e">
        <f>AND(#REF!,"AAAAAD69/6M=")</f>
        <v>#REF!</v>
      </c>
      <c r="FI3" t="e">
        <f>AND(#REF!,"AAAAAD69/6Q=")</f>
        <v>#REF!</v>
      </c>
      <c r="FJ3" t="e">
        <f>AND(#REF!,"AAAAAD69/6U=")</f>
        <v>#REF!</v>
      </c>
      <c r="FK3" t="e">
        <f>AND(#REF!,"AAAAAD69/6Y=")</f>
        <v>#REF!</v>
      </c>
      <c r="FL3" t="e">
        <f>AND(#REF!,"AAAAAD69/6c=")</f>
        <v>#REF!</v>
      </c>
      <c r="FM3" t="e">
        <f>AND(#REF!,"AAAAAD69/6g=")</f>
        <v>#REF!</v>
      </c>
      <c r="FN3" t="e">
        <f>AND(#REF!,"AAAAAD69/6k=")</f>
        <v>#REF!</v>
      </c>
      <c r="FO3" t="e">
        <f>AND(#REF!,"AAAAAD69/6o=")</f>
        <v>#REF!</v>
      </c>
      <c r="FP3" t="e">
        <f>AND(#REF!,"AAAAAD69/6s=")</f>
        <v>#REF!</v>
      </c>
      <c r="FQ3" t="e">
        <f>AND(#REF!,"AAAAAD69/6w=")</f>
        <v>#REF!</v>
      </c>
      <c r="FR3" t="e">
        <f>AND(#REF!,"AAAAAD69/60=")</f>
        <v>#REF!</v>
      </c>
      <c r="FS3" t="e">
        <f>AND(#REF!,"AAAAAD69/64=")</f>
        <v>#REF!</v>
      </c>
      <c r="FT3" t="e">
        <f>AND(#REF!,"AAAAAD69/68=")</f>
        <v>#REF!</v>
      </c>
      <c r="FU3" t="e">
        <f>IF(#REF!,"AAAAAD69/7A=",0)</f>
        <v>#REF!</v>
      </c>
      <c r="FV3" t="e">
        <f>AND(#REF!,"AAAAAD69/7E=")</f>
        <v>#REF!</v>
      </c>
      <c r="FW3" t="e">
        <f>AND(#REF!,"AAAAAD69/7I=")</f>
        <v>#REF!</v>
      </c>
      <c r="FX3" t="e">
        <f>AND(#REF!,"AAAAAD69/7M=")</f>
        <v>#REF!</v>
      </c>
      <c r="FY3" t="e">
        <f>AND(#REF!,"AAAAAD69/7Q=")</f>
        <v>#REF!</v>
      </c>
      <c r="FZ3" t="e">
        <f>AND(#REF!,"AAAAAD69/7U=")</f>
        <v>#REF!</v>
      </c>
      <c r="GA3" t="e">
        <f>AND(#REF!,"AAAAAD69/7Y=")</f>
        <v>#REF!</v>
      </c>
      <c r="GB3" t="e">
        <f>AND(#REF!,"AAAAAD69/7c=")</f>
        <v>#REF!</v>
      </c>
      <c r="GC3" t="e">
        <f>AND(#REF!,"AAAAAD69/7g=")</f>
        <v>#REF!</v>
      </c>
      <c r="GD3" t="e">
        <f>AND(#REF!,"AAAAAD69/7k=")</f>
        <v>#REF!</v>
      </c>
      <c r="GE3" t="e">
        <f>AND(#REF!,"AAAAAD69/7o=")</f>
        <v>#REF!</v>
      </c>
      <c r="GF3" t="e">
        <f>AND(#REF!,"AAAAAD69/7s=")</f>
        <v>#REF!</v>
      </c>
      <c r="GG3" t="e">
        <f>AND(#REF!,"AAAAAD69/7w=")</f>
        <v>#REF!</v>
      </c>
      <c r="GH3" t="e">
        <f>AND(#REF!,"AAAAAD69/70=")</f>
        <v>#REF!</v>
      </c>
      <c r="GI3" t="e">
        <f>AND(#REF!,"AAAAAD69/74=")</f>
        <v>#REF!</v>
      </c>
      <c r="GJ3" t="e">
        <f>AND(#REF!,"AAAAAD69/78=")</f>
        <v>#REF!</v>
      </c>
      <c r="GK3" t="e">
        <f>AND(#REF!,"AAAAAD69/8A=")</f>
        <v>#REF!</v>
      </c>
      <c r="GL3" t="e">
        <f>AND(#REF!,"AAAAAD69/8E=")</f>
        <v>#REF!</v>
      </c>
      <c r="GM3" t="e">
        <f>AND(#REF!,"AAAAAD69/8I=")</f>
        <v>#REF!</v>
      </c>
      <c r="GN3" t="e">
        <f>AND(#REF!,"AAAAAD69/8M=")</f>
        <v>#REF!</v>
      </c>
      <c r="GO3" t="e">
        <f>AND(#REF!,"AAAAAD69/8Q=")</f>
        <v>#REF!</v>
      </c>
      <c r="GP3" t="e">
        <f>AND(#REF!,"AAAAAD69/8U=")</f>
        <v>#REF!</v>
      </c>
      <c r="GQ3" t="e">
        <f>AND(#REF!,"AAAAAD69/8Y=")</f>
        <v>#REF!</v>
      </c>
      <c r="GR3" t="e">
        <f>IF(#REF!,"AAAAAD69/8c=",0)</f>
        <v>#REF!</v>
      </c>
      <c r="GS3" t="e">
        <f>AND(#REF!,"AAAAAD69/8g=")</f>
        <v>#REF!</v>
      </c>
      <c r="GT3" t="e">
        <f>AND(#REF!,"AAAAAD69/8k=")</f>
        <v>#REF!</v>
      </c>
      <c r="GU3" t="e">
        <f>AND(#REF!,"AAAAAD69/8o=")</f>
        <v>#REF!</v>
      </c>
      <c r="GV3" t="e">
        <f>AND(#REF!,"AAAAAD69/8s=")</f>
        <v>#REF!</v>
      </c>
      <c r="GW3" t="e">
        <f>AND(#REF!,"AAAAAD69/8w=")</f>
        <v>#REF!</v>
      </c>
      <c r="GX3" t="e">
        <f>AND(#REF!,"AAAAAD69/80=")</f>
        <v>#REF!</v>
      </c>
      <c r="GY3" t="e">
        <f>AND(#REF!,"AAAAAD69/84=")</f>
        <v>#REF!</v>
      </c>
      <c r="GZ3" t="e">
        <f>AND(#REF!,"AAAAAD69/88=")</f>
        <v>#REF!</v>
      </c>
      <c r="HA3" t="e">
        <f>AND(#REF!,"AAAAAD69/9A=")</f>
        <v>#REF!</v>
      </c>
      <c r="HB3" t="e">
        <f>AND(#REF!,"AAAAAD69/9E=")</f>
        <v>#REF!</v>
      </c>
      <c r="HC3" t="e">
        <f>AND(#REF!,"AAAAAD69/9I=")</f>
        <v>#REF!</v>
      </c>
      <c r="HD3" t="e">
        <f>AND(#REF!,"AAAAAD69/9M=")</f>
        <v>#REF!</v>
      </c>
      <c r="HE3" t="e">
        <f>AND(#REF!,"AAAAAD69/9Q=")</f>
        <v>#REF!</v>
      </c>
      <c r="HF3" t="e">
        <f>AND(#REF!,"AAAAAD69/9U=")</f>
        <v>#REF!</v>
      </c>
      <c r="HG3" t="e">
        <f>AND(#REF!,"AAAAAD69/9Y=")</f>
        <v>#REF!</v>
      </c>
      <c r="HH3" t="e">
        <f>AND(#REF!,"AAAAAD69/9c=")</f>
        <v>#REF!</v>
      </c>
      <c r="HI3" t="e">
        <f>AND(#REF!,"AAAAAD69/9g=")</f>
        <v>#REF!</v>
      </c>
      <c r="HJ3" t="e">
        <f>AND(#REF!,"AAAAAD69/9k=")</f>
        <v>#REF!</v>
      </c>
      <c r="HK3" t="e">
        <f>AND(#REF!,"AAAAAD69/9o=")</f>
        <v>#REF!</v>
      </c>
      <c r="HL3" t="e">
        <f>AND(#REF!,"AAAAAD69/9s=")</f>
        <v>#REF!</v>
      </c>
      <c r="HM3" t="e">
        <f>AND(#REF!,"AAAAAD69/9w=")</f>
        <v>#REF!</v>
      </c>
      <c r="HN3" t="e">
        <f>AND(#REF!,"AAAAAD69/90=")</f>
        <v>#REF!</v>
      </c>
      <c r="HO3" t="e">
        <f>IF(#REF!,"AAAAAD69/94=",0)</f>
        <v>#REF!</v>
      </c>
      <c r="HP3" t="e">
        <f>AND(#REF!,"AAAAAD69/98=")</f>
        <v>#REF!</v>
      </c>
      <c r="HQ3" t="e">
        <f>AND(#REF!,"AAAAAD69/+A=")</f>
        <v>#REF!</v>
      </c>
      <c r="HR3" t="e">
        <f>AND(#REF!,"AAAAAD69/+E=")</f>
        <v>#REF!</v>
      </c>
      <c r="HS3" t="e">
        <f>AND(#REF!,"AAAAAD69/+I=")</f>
        <v>#REF!</v>
      </c>
      <c r="HT3" t="e">
        <f>AND(#REF!,"AAAAAD69/+M=")</f>
        <v>#REF!</v>
      </c>
      <c r="HU3" t="e">
        <f>AND(#REF!,"AAAAAD69/+Q=")</f>
        <v>#REF!</v>
      </c>
      <c r="HV3" t="e">
        <f>AND(#REF!,"AAAAAD69/+U=")</f>
        <v>#REF!</v>
      </c>
      <c r="HW3" t="e">
        <f>AND(#REF!,"AAAAAD69/+Y=")</f>
        <v>#REF!</v>
      </c>
      <c r="HX3" t="e">
        <f>AND(#REF!,"AAAAAD69/+c=")</f>
        <v>#REF!</v>
      </c>
      <c r="HY3" t="e">
        <f>AND(#REF!,"AAAAAD69/+g=")</f>
        <v>#REF!</v>
      </c>
      <c r="HZ3" t="e">
        <f>AND(#REF!,"AAAAAD69/+k=")</f>
        <v>#REF!</v>
      </c>
      <c r="IA3" t="e">
        <f>AND(#REF!,"AAAAAD69/+o=")</f>
        <v>#REF!</v>
      </c>
      <c r="IB3" t="e">
        <f>AND(#REF!,"AAAAAD69/+s=")</f>
        <v>#REF!</v>
      </c>
      <c r="IC3" t="e">
        <f>AND(#REF!,"AAAAAD69/+w=")</f>
        <v>#REF!</v>
      </c>
      <c r="ID3" t="e">
        <f>AND(#REF!,"AAAAAD69/+0=")</f>
        <v>#REF!</v>
      </c>
      <c r="IE3" t="e">
        <f>AND(#REF!,"AAAAAD69/+4=")</f>
        <v>#REF!</v>
      </c>
      <c r="IF3" t="e">
        <f>AND(#REF!,"AAAAAD69/+8=")</f>
        <v>#REF!</v>
      </c>
      <c r="IG3" t="e">
        <f>AND(#REF!,"AAAAAD69//A=")</f>
        <v>#REF!</v>
      </c>
      <c r="IH3" t="e">
        <f>AND(#REF!,"AAAAAD69//E=")</f>
        <v>#REF!</v>
      </c>
      <c r="II3" t="e">
        <f>AND(#REF!,"AAAAAD69//I=")</f>
        <v>#REF!</v>
      </c>
      <c r="IJ3" t="e">
        <f>AND(#REF!,"AAAAAD69//M=")</f>
        <v>#REF!</v>
      </c>
      <c r="IK3" t="e">
        <f>AND(#REF!,"AAAAAD69//Q=")</f>
        <v>#REF!</v>
      </c>
      <c r="IL3" t="e">
        <f>IF(#REF!,"AAAAAD69//U=",0)</f>
        <v>#REF!</v>
      </c>
      <c r="IM3" t="e">
        <f>AND(#REF!,"AAAAAD69//Y=")</f>
        <v>#REF!</v>
      </c>
      <c r="IN3" t="e">
        <f>AND(#REF!,"AAAAAD69//c=")</f>
        <v>#REF!</v>
      </c>
      <c r="IO3" t="e">
        <f>AND(#REF!,"AAAAAD69//g=")</f>
        <v>#REF!</v>
      </c>
      <c r="IP3" t="e">
        <f>AND(#REF!,"AAAAAD69//k=")</f>
        <v>#REF!</v>
      </c>
      <c r="IQ3" t="e">
        <f>AND(#REF!,"AAAAAD69//o=")</f>
        <v>#REF!</v>
      </c>
      <c r="IR3" t="e">
        <f>AND(#REF!,"AAAAAD69//s=")</f>
        <v>#REF!</v>
      </c>
      <c r="IS3" t="e">
        <f>AND(#REF!,"AAAAAD69//w=")</f>
        <v>#REF!</v>
      </c>
      <c r="IT3" t="e">
        <f>AND(#REF!,"AAAAAD69//0=")</f>
        <v>#REF!</v>
      </c>
      <c r="IU3" t="e">
        <f>AND(#REF!,"AAAAAD69//4=")</f>
        <v>#REF!</v>
      </c>
      <c r="IV3" t="e">
        <f>AND(#REF!,"AAAAAD69//8=")</f>
        <v>#REF!</v>
      </c>
    </row>
    <row r="4" spans="1:256" x14ac:dyDescent="0.25">
      <c r="A4" t="e">
        <f>AND(#REF!,"AAAAAH16fwA=")</f>
        <v>#REF!</v>
      </c>
      <c r="B4" t="e">
        <f>AND(#REF!,"AAAAAH16fwE=")</f>
        <v>#REF!</v>
      </c>
      <c r="C4" t="e">
        <f>AND(#REF!,"AAAAAH16fwI=")</f>
        <v>#REF!</v>
      </c>
      <c r="D4" t="e">
        <f>AND(#REF!,"AAAAAH16fwM=")</f>
        <v>#REF!</v>
      </c>
      <c r="E4" t="e">
        <f>AND(#REF!,"AAAAAH16fwQ=")</f>
        <v>#REF!</v>
      </c>
      <c r="F4" t="e">
        <f>AND(#REF!,"AAAAAH16fwU=")</f>
        <v>#REF!</v>
      </c>
      <c r="G4" t="e">
        <f>AND(#REF!,"AAAAAH16fwY=")</f>
        <v>#REF!</v>
      </c>
      <c r="H4" t="e">
        <f>AND(#REF!,"AAAAAH16fwc=")</f>
        <v>#REF!</v>
      </c>
      <c r="I4" t="e">
        <f>AND(#REF!,"AAAAAH16fwg=")</f>
        <v>#REF!</v>
      </c>
      <c r="J4" t="e">
        <f>AND(#REF!,"AAAAAH16fwk=")</f>
        <v>#REF!</v>
      </c>
      <c r="K4" t="e">
        <f>AND(#REF!,"AAAAAH16fwo=")</f>
        <v>#REF!</v>
      </c>
      <c r="L4" t="e">
        <f>AND(#REF!,"AAAAAH16fws=")</f>
        <v>#REF!</v>
      </c>
      <c r="M4" t="e">
        <f>IF(#REF!,"AAAAAH16fww=",0)</f>
        <v>#REF!</v>
      </c>
      <c r="N4" t="e">
        <f>AND(#REF!,"AAAAAH16fw0=")</f>
        <v>#REF!</v>
      </c>
      <c r="O4" t="e">
        <f>AND(#REF!,"AAAAAH16fw4=")</f>
        <v>#REF!</v>
      </c>
      <c r="P4" t="e">
        <f>AND(#REF!,"AAAAAH16fw8=")</f>
        <v>#REF!</v>
      </c>
      <c r="Q4" t="e">
        <f>AND(#REF!,"AAAAAH16fxA=")</f>
        <v>#REF!</v>
      </c>
      <c r="R4" t="e">
        <f>AND(#REF!,"AAAAAH16fxE=")</f>
        <v>#REF!</v>
      </c>
      <c r="S4" t="e">
        <f>AND(#REF!,"AAAAAH16fxI=")</f>
        <v>#REF!</v>
      </c>
      <c r="T4" t="e">
        <f>AND(#REF!,"AAAAAH16fxM=")</f>
        <v>#REF!</v>
      </c>
      <c r="U4" t="e">
        <f>AND(#REF!,"AAAAAH16fxQ=")</f>
        <v>#REF!</v>
      </c>
      <c r="V4" t="e">
        <f>AND(#REF!,"AAAAAH16fxU=")</f>
        <v>#REF!</v>
      </c>
      <c r="W4" t="e">
        <f>AND(#REF!,"AAAAAH16fxY=")</f>
        <v>#REF!</v>
      </c>
      <c r="X4" t="e">
        <f>AND(#REF!,"AAAAAH16fxc=")</f>
        <v>#REF!</v>
      </c>
      <c r="Y4" t="e">
        <f>AND(#REF!,"AAAAAH16fxg=")</f>
        <v>#REF!</v>
      </c>
      <c r="Z4" t="e">
        <f>AND(#REF!,"AAAAAH16fxk=")</f>
        <v>#REF!</v>
      </c>
      <c r="AA4" t="e">
        <f>AND(#REF!,"AAAAAH16fxo=")</f>
        <v>#REF!</v>
      </c>
      <c r="AB4" t="e">
        <f>AND(#REF!,"AAAAAH16fxs=")</f>
        <v>#REF!</v>
      </c>
      <c r="AC4" t="e">
        <f>AND(#REF!,"AAAAAH16fxw=")</f>
        <v>#REF!</v>
      </c>
      <c r="AD4" t="e">
        <f>AND(#REF!,"AAAAAH16fx0=")</f>
        <v>#REF!</v>
      </c>
      <c r="AE4" t="e">
        <f>AND(#REF!,"AAAAAH16fx4=")</f>
        <v>#REF!</v>
      </c>
      <c r="AF4" t="e">
        <f>AND(#REF!,"AAAAAH16fx8=")</f>
        <v>#REF!</v>
      </c>
      <c r="AG4" t="e">
        <f>AND(#REF!,"AAAAAH16fyA=")</f>
        <v>#REF!</v>
      </c>
      <c r="AH4" t="e">
        <f>AND(#REF!,"AAAAAH16fyE=")</f>
        <v>#REF!</v>
      </c>
      <c r="AI4" t="e">
        <f>AND(#REF!,"AAAAAH16fyI=")</f>
        <v>#REF!</v>
      </c>
      <c r="AJ4" t="e">
        <f>IF(#REF!,"AAAAAH16fyM=",0)</f>
        <v>#REF!</v>
      </c>
      <c r="AK4" t="e">
        <f>AND(#REF!,"AAAAAH16fyQ=")</f>
        <v>#REF!</v>
      </c>
      <c r="AL4" t="e">
        <f>AND(#REF!,"AAAAAH16fyU=")</f>
        <v>#REF!</v>
      </c>
      <c r="AM4" t="e">
        <f>AND(#REF!,"AAAAAH16fyY=")</f>
        <v>#REF!</v>
      </c>
      <c r="AN4" t="e">
        <f>AND(#REF!,"AAAAAH16fyc=")</f>
        <v>#REF!</v>
      </c>
      <c r="AO4" t="e">
        <f>AND(#REF!,"AAAAAH16fyg=")</f>
        <v>#REF!</v>
      </c>
      <c r="AP4" t="e">
        <f>AND(#REF!,"AAAAAH16fyk=")</f>
        <v>#REF!</v>
      </c>
      <c r="AQ4" t="e">
        <f>AND(#REF!,"AAAAAH16fyo=")</f>
        <v>#REF!</v>
      </c>
      <c r="AR4" t="e">
        <f>AND(#REF!,"AAAAAH16fys=")</f>
        <v>#REF!</v>
      </c>
      <c r="AS4" t="e">
        <f>AND(#REF!,"AAAAAH16fyw=")</f>
        <v>#REF!</v>
      </c>
      <c r="AT4" t="e">
        <f>AND(#REF!,"AAAAAH16fy0=")</f>
        <v>#REF!</v>
      </c>
      <c r="AU4" t="e">
        <f>AND(#REF!,"AAAAAH16fy4=")</f>
        <v>#REF!</v>
      </c>
      <c r="AV4" t="e">
        <f>AND(#REF!,"AAAAAH16fy8=")</f>
        <v>#REF!</v>
      </c>
      <c r="AW4" t="e">
        <f>AND(#REF!,"AAAAAH16fzA=")</f>
        <v>#REF!</v>
      </c>
      <c r="AX4" t="e">
        <f>AND(#REF!,"AAAAAH16fzE=")</f>
        <v>#REF!</v>
      </c>
      <c r="AY4" t="e">
        <f>AND(#REF!,"AAAAAH16fzI=")</f>
        <v>#REF!</v>
      </c>
      <c r="AZ4" t="e">
        <f>AND(#REF!,"AAAAAH16fzM=")</f>
        <v>#REF!</v>
      </c>
      <c r="BA4" t="e">
        <f>AND(#REF!,"AAAAAH16fzQ=")</f>
        <v>#REF!</v>
      </c>
      <c r="BB4" t="e">
        <f>AND(#REF!,"AAAAAH16fzU=")</f>
        <v>#REF!</v>
      </c>
      <c r="BC4" t="e">
        <f>AND(#REF!,"AAAAAH16fzY=")</f>
        <v>#REF!</v>
      </c>
      <c r="BD4" t="e">
        <f>AND(#REF!,"AAAAAH16fzc=")</f>
        <v>#REF!</v>
      </c>
      <c r="BE4" t="e">
        <f>AND(#REF!,"AAAAAH16fzg=")</f>
        <v>#REF!</v>
      </c>
      <c r="BF4" t="e">
        <f>AND(#REF!,"AAAAAH16fzk=")</f>
        <v>#REF!</v>
      </c>
      <c r="BG4" t="e">
        <f>IF(#REF!,"AAAAAH16fzo=",0)</f>
        <v>#REF!</v>
      </c>
      <c r="BH4" t="e">
        <f>AND(#REF!,"AAAAAH16fzs=")</f>
        <v>#REF!</v>
      </c>
      <c r="BI4" t="e">
        <f>AND(#REF!,"AAAAAH16fzw=")</f>
        <v>#REF!</v>
      </c>
      <c r="BJ4" t="e">
        <f>AND(#REF!,"AAAAAH16fz0=")</f>
        <v>#REF!</v>
      </c>
      <c r="BK4" t="e">
        <f>AND(#REF!,"AAAAAH16fz4=")</f>
        <v>#REF!</v>
      </c>
      <c r="BL4" t="e">
        <f>AND(#REF!,"AAAAAH16fz8=")</f>
        <v>#REF!</v>
      </c>
      <c r="BM4" t="e">
        <f>AND(#REF!,"AAAAAH16f0A=")</f>
        <v>#REF!</v>
      </c>
      <c r="BN4" t="e">
        <f>AND(#REF!,"AAAAAH16f0E=")</f>
        <v>#REF!</v>
      </c>
      <c r="BO4" t="e">
        <f>AND(#REF!,"AAAAAH16f0I=")</f>
        <v>#REF!</v>
      </c>
      <c r="BP4" t="e">
        <f>AND(#REF!,"AAAAAH16f0M=")</f>
        <v>#REF!</v>
      </c>
      <c r="BQ4" t="e">
        <f>AND(#REF!,"AAAAAH16f0Q=")</f>
        <v>#REF!</v>
      </c>
      <c r="BR4" t="e">
        <f>AND(#REF!,"AAAAAH16f0U=")</f>
        <v>#REF!</v>
      </c>
      <c r="BS4" t="e">
        <f>AND(#REF!,"AAAAAH16f0Y=")</f>
        <v>#REF!</v>
      </c>
      <c r="BT4" t="e">
        <f>AND(#REF!,"AAAAAH16f0c=")</f>
        <v>#REF!</v>
      </c>
      <c r="BU4" t="e">
        <f>AND(#REF!,"AAAAAH16f0g=")</f>
        <v>#REF!</v>
      </c>
      <c r="BV4" t="e">
        <f>AND(#REF!,"AAAAAH16f0k=")</f>
        <v>#REF!</v>
      </c>
      <c r="BW4" t="e">
        <f>AND(#REF!,"AAAAAH16f0o=")</f>
        <v>#REF!</v>
      </c>
      <c r="BX4" t="e">
        <f>AND(#REF!,"AAAAAH16f0s=")</f>
        <v>#REF!</v>
      </c>
      <c r="BY4" t="e">
        <f>AND(#REF!,"AAAAAH16f0w=")</f>
        <v>#REF!</v>
      </c>
      <c r="BZ4" t="e">
        <f>AND(#REF!,"AAAAAH16f00=")</f>
        <v>#REF!</v>
      </c>
      <c r="CA4" t="e">
        <f>AND(#REF!,"AAAAAH16f04=")</f>
        <v>#REF!</v>
      </c>
      <c r="CB4" t="e">
        <f>AND(#REF!,"AAAAAH16f08=")</f>
        <v>#REF!</v>
      </c>
      <c r="CC4" t="e">
        <f>AND(#REF!,"AAAAAH16f1A=")</f>
        <v>#REF!</v>
      </c>
      <c r="CD4" t="e">
        <f>IF(#REF!,"AAAAAH16f1E=",0)</f>
        <v>#REF!</v>
      </c>
      <c r="CE4" t="e">
        <f>AND(#REF!,"AAAAAH16f1I=")</f>
        <v>#REF!</v>
      </c>
      <c r="CF4" t="e">
        <f>AND(#REF!,"AAAAAH16f1M=")</f>
        <v>#REF!</v>
      </c>
      <c r="CG4" t="e">
        <f>AND(#REF!,"AAAAAH16f1Q=")</f>
        <v>#REF!</v>
      </c>
      <c r="CH4" t="e">
        <f>AND(#REF!,"AAAAAH16f1U=")</f>
        <v>#REF!</v>
      </c>
      <c r="CI4" t="e">
        <f>AND(#REF!,"AAAAAH16f1Y=")</f>
        <v>#REF!</v>
      </c>
      <c r="CJ4" t="e">
        <f>AND(#REF!,"AAAAAH16f1c=")</f>
        <v>#REF!</v>
      </c>
      <c r="CK4" t="e">
        <f>AND(#REF!,"AAAAAH16f1g=")</f>
        <v>#REF!</v>
      </c>
      <c r="CL4" t="e">
        <f>AND(#REF!,"AAAAAH16f1k=")</f>
        <v>#REF!</v>
      </c>
      <c r="CM4" t="e">
        <f>AND(#REF!,"AAAAAH16f1o=")</f>
        <v>#REF!</v>
      </c>
      <c r="CN4" t="e">
        <f>AND(#REF!,"AAAAAH16f1s=")</f>
        <v>#REF!</v>
      </c>
      <c r="CO4" t="e">
        <f>AND(#REF!,"AAAAAH16f1w=")</f>
        <v>#REF!</v>
      </c>
      <c r="CP4" t="e">
        <f>AND(#REF!,"AAAAAH16f10=")</f>
        <v>#REF!</v>
      </c>
      <c r="CQ4" t="e">
        <f>AND(#REF!,"AAAAAH16f14=")</f>
        <v>#REF!</v>
      </c>
      <c r="CR4" t="e">
        <f>AND(#REF!,"AAAAAH16f18=")</f>
        <v>#REF!</v>
      </c>
      <c r="CS4" t="e">
        <f>AND(#REF!,"AAAAAH16f2A=")</f>
        <v>#REF!</v>
      </c>
      <c r="CT4" t="e">
        <f>AND(#REF!,"AAAAAH16f2E=")</f>
        <v>#REF!</v>
      </c>
      <c r="CU4" t="e">
        <f>AND(#REF!,"AAAAAH16f2I=")</f>
        <v>#REF!</v>
      </c>
      <c r="CV4" t="e">
        <f>AND(#REF!,"AAAAAH16f2M=")</f>
        <v>#REF!</v>
      </c>
      <c r="CW4" t="e">
        <f>AND(#REF!,"AAAAAH16f2Q=")</f>
        <v>#REF!</v>
      </c>
      <c r="CX4" t="e">
        <f>AND(#REF!,"AAAAAH16f2U=")</f>
        <v>#REF!</v>
      </c>
      <c r="CY4" t="e">
        <f>AND(#REF!,"AAAAAH16f2Y=")</f>
        <v>#REF!</v>
      </c>
      <c r="CZ4" t="e">
        <f>AND(#REF!,"AAAAAH16f2c=")</f>
        <v>#REF!</v>
      </c>
      <c r="DA4" t="e">
        <f>IF(#REF!,"AAAAAH16f2g=",0)</f>
        <v>#REF!</v>
      </c>
      <c r="DB4" t="e">
        <f>AND(#REF!,"AAAAAH16f2k=")</f>
        <v>#REF!</v>
      </c>
      <c r="DC4" t="e">
        <f>AND(#REF!,"AAAAAH16f2o=")</f>
        <v>#REF!</v>
      </c>
      <c r="DD4" t="e">
        <f>AND(#REF!,"AAAAAH16f2s=")</f>
        <v>#REF!</v>
      </c>
      <c r="DE4" t="e">
        <f>AND(#REF!,"AAAAAH16f2w=")</f>
        <v>#REF!</v>
      </c>
      <c r="DF4" t="e">
        <f>AND(#REF!,"AAAAAH16f20=")</f>
        <v>#REF!</v>
      </c>
      <c r="DG4" t="e">
        <f>AND(#REF!,"AAAAAH16f24=")</f>
        <v>#REF!</v>
      </c>
      <c r="DH4" t="e">
        <f>AND(#REF!,"AAAAAH16f28=")</f>
        <v>#REF!</v>
      </c>
      <c r="DI4" t="e">
        <f>AND(#REF!,"AAAAAH16f3A=")</f>
        <v>#REF!</v>
      </c>
      <c r="DJ4" t="e">
        <f>AND(#REF!,"AAAAAH16f3E=")</f>
        <v>#REF!</v>
      </c>
      <c r="DK4" t="e">
        <f>AND(#REF!,"AAAAAH16f3I=")</f>
        <v>#REF!</v>
      </c>
      <c r="DL4" t="e">
        <f>AND(#REF!,"AAAAAH16f3M=")</f>
        <v>#REF!</v>
      </c>
      <c r="DM4" t="e">
        <f>AND(#REF!,"AAAAAH16f3Q=")</f>
        <v>#REF!</v>
      </c>
      <c r="DN4" t="e">
        <f>AND(#REF!,"AAAAAH16f3U=")</f>
        <v>#REF!</v>
      </c>
      <c r="DO4" t="e">
        <f>AND(#REF!,"AAAAAH16f3Y=")</f>
        <v>#REF!</v>
      </c>
      <c r="DP4" t="e">
        <f>AND(#REF!,"AAAAAH16f3c=")</f>
        <v>#REF!</v>
      </c>
      <c r="DQ4" t="e">
        <f>AND(#REF!,"AAAAAH16f3g=")</f>
        <v>#REF!</v>
      </c>
      <c r="DR4" t="e">
        <f>AND(#REF!,"AAAAAH16f3k=")</f>
        <v>#REF!</v>
      </c>
      <c r="DS4" t="e">
        <f>AND(#REF!,"AAAAAH16f3o=")</f>
        <v>#REF!</v>
      </c>
      <c r="DT4" t="e">
        <f>AND(#REF!,"AAAAAH16f3s=")</f>
        <v>#REF!</v>
      </c>
      <c r="DU4" t="e">
        <f>AND(#REF!,"AAAAAH16f3w=")</f>
        <v>#REF!</v>
      </c>
      <c r="DV4" t="e">
        <f>AND(#REF!,"AAAAAH16f30=")</f>
        <v>#REF!</v>
      </c>
      <c r="DW4" t="e">
        <f>AND(#REF!,"AAAAAH16f34=")</f>
        <v>#REF!</v>
      </c>
      <c r="DX4" t="e">
        <f>IF(#REF!,"AAAAAH16f38=",0)</f>
        <v>#REF!</v>
      </c>
      <c r="DY4" t="e">
        <f>AND(#REF!,"AAAAAH16f4A=")</f>
        <v>#REF!</v>
      </c>
      <c r="DZ4" t="e">
        <f>AND(#REF!,"AAAAAH16f4E=")</f>
        <v>#REF!</v>
      </c>
      <c r="EA4" t="e">
        <f>AND(#REF!,"AAAAAH16f4I=")</f>
        <v>#REF!</v>
      </c>
      <c r="EB4" t="e">
        <f>AND(#REF!,"AAAAAH16f4M=")</f>
        <v>#REF!</v>
      </c>
      <c r="EC4" t="e">
        <f>AND(#REF!,"AAAAAH16f4Q=")</f>
        <v>#REF!</v>
      </c>
      <c r="ED4" t="e">
        <f>AND(#REF!,"AAAAAH16f4U=")</f>
        <v>#REF!</v>
      </c>
      <c r="EE4" t="e">
        <f>AND(#REF!,"AAAAAH16f4Y=")</f>
        <v>#REF!</v>
      </c>
      <c r="EF4" t="e">
        <f>AND(#REF!,"AAAAAH16f4c=")</f>
        <v>#REF!</v>
      </c>
      <c r="EG4" t="e">
        <f>AND(#REF!,"AAAAAH16f4g=")</f>
        <v>#REF!</v>
      </c>
      <c r="EH4" t="e">
        <f>AND(#REF!,"AAAAAH16f4k=")</f>
        <v>#REF!</v>
      </c>
      <c r="EI4" t="e">
        <f>AND(#REF!,"AAAAAH16f4o=")</f>
        <v>#REF!</v>
      </c>
      <c r="EJ4" t="e">
        <f>AND(#REF!,"AAAAAH16f4s=")</f>
        <v>#REF!</v>
      </c>
      <c r="EK4" t="e">
        <f>AND(#REF!,"AAAAAH16f4w=")</f>
        <v>#REF!</v>
      </c>
      <c r="EL4" t="e">
        <f>AND(#REF!,"AAAAAH16f40=")</f>
        <v>#REF!</v>
      </c>
      <c r="EM4" t="e">
        <f>AND(#REF!,"AAAAAH16f44=")</f>
        <v>#REF!</v>
      </c>
      <c r="EN4" t="e">
        <f>AND(#REF!,"AAAAAH16f48=")</f>
        <v>#REF!</v>
      </c>
      <c r="EO4" t="e">
        <f>AND(#REF!,"AAAAAH16f5A=")</f>
        <v>#REF!</v>
      </c>
      <c r="EP4" t="e">
        <f>AND(#REF!,"AAAAAH16f5E=")</f>
        <v>#REF!</v>
      </c>
      <c r="EQ4" t="e">
        <f>AND(#REF!,"AAAAAH16f5I=")</f>
        <v>#REF!</v>
      </c>
      <c r="ER4" t="e">
        <f>AND(#REF!,"AAAAAH16f5M=")</f>
        <v>#REF!</v>
      </c>
      <c r="ES4" t="e">
        <f>AND(#REF!,"AAAAAH16f5Q=")</f>
        <v>#REF!</v>
      </c>
      <c r="ET4" t="e">
        <f>AND(#REF!,"AAAAAH16f5U=")</f>
        <v>#REF!</v>
      </c>
      <c r="EU4" t="e">
        <f>IF(#REF!,"AAAAAH16f5Y=",0)</f>
        <v>#REF!</v>
      </c>
      <c r="EV4" t="e">
        <f>AND(#REF!,"AAAAAH16f5c=")</f>
        <v>#REF!</v>
      </c>
      <c r="EW4" t="e">
        <f>AND(#REF!,"AAAAAH16f5g=")</f>
        <v>#REF!</v>
      </c>
      <c r="EX4" t="e">
        <f>AND(#REF!,"AAAAAH16f5k=")</f>
        <v>#REF!</v>
      </c>
      <c r="EY4" t="e">
        <f>AND(#REF!,"AAAAAH16f5o=")</f>
        <v>#REF!</v>
      </c>
      <c r="EZ4" t="e">
        <f>AND(#REF!,"AAAAAH16f5s=")</f>
        <v>#REF!</v>
      </c>
      <c r="FA4" t="e">
        <f>AND(#REF!,"AAAAAH16f5w=")</f>
        <v>#REF!</v>
      </c>
      <c r="FB4" t="e">
        <f>AND(#REF!,"AAAAAH16f50=")</f>
        <v>#REF!</v>
      </c>
      <c r="FC4" t="e">
        <f>AND(#REF!,"AAAAAH16f54=")</f>
        <v>#REF!</v>
      </c>
      <c r="FD4" t="e">
        <f>AND(#REF!,"AAAAAH16f58=")</f>
        <v>#REF!</v>
      </c>
      <c r="FE4" t="e">
        <f>AND(#REF!,"AAAAAH16f6A=")</f>
        <v>#REF!</v>
      </c>
      <c r="FF4" t="e">
        <f>AND(#REF!,"AAAAAH16f6E=")</f>
        <v>#REF!</v>
      </c>
      <c r="FG4" t="e">
        <f>AND(#REF!,"AAAAAH16f6I=")</f>
        <v>#REF!</v>
      </c>
      <c r="FH4" t="e">
        <f>AND(#REF!,"AAAAAH16f6M=")</f>
        <v>#REF!</v>
      </c>
      <c r="FI4" t="e">
        <f>AND(#REF!,"AAAAAH16f6Q=")</f>
        <v>#REF!</v>
      </c>
      <c r="FJ4" t="e">
        <f>AND(#REF!,"AAAAAH16f6U=")</f>
        <v>#REF!</v>
      </c>
      <c r="FK4" t="e">
        <f>AND(#REF!,"AAAAAH16f6Y=")</f>
        <v>#REF!</v>
      </c>
      <c r="FL4" t="e">
        <f>AND(#REF!,"AAAAAH16f6c=")</f>
        <v>#REF!</v>
      </c>
      <c r="FM4" t="e">
        <f>AND(#REF!,"AAAAAH16f6g=")</f>
        <v>#REF!</v>
      </c>
      <c r="FN4" t="e">
        <f>AND(#REF!,"AAAAAH16f6k=")</f>
        <v>#REF!</v>
      </c>
      <c r="FO4" t="e">
        <f>AND(#REF!,"AAAAAH16f6o=")</f>
        <v>#REF!</v>
      </c>
      <c r="FP4" t="e">
        <f>AND(#REF!,"AAAAAH16f6s=")</f>
        <v>#REF!</v>
      </c>
      <c r="FQ4" t="e">
        <f>AND(#REF!,"AAAAAH16f6w=")</f>
        <v>#REF!</v>
      </c>
      <c r="FR4" t="e">
        <f>IF(#REF!,"AAAAAH16f60=",0)</f>
        <v>#REF!</v>
      </c>
      <c r="FS4" t="e">
        <f>AND(#REF!,"AAAAAH16f64=")</f>
        <v>#REF!</v>
      </c>
      <c r="FT4" t="e">
        <f>AND(#REF!,"AAAAAH16f68=")</f>
        <v>#REF!</v>
      </c>
      <c r="FU4" t="e">
        <f>AND(#REF!,"AAAAAH16f7A=")</f>
        <v>#REF!</v>
      </c>
      <c r="FV4" t="e">
        <f>AND(#REF!,"AAAAAH16f7E=")</f>
        <v>#REF!</v>
      </c>
      <c r="FW4" t="e">
        <f>AND(#REF!,"AAAAAH16f7I=")</f>
        <v>#REF!</v>
      </c>
      <c r="FX4" t="e">
        <f>AND(#REF!,"AAAAAH16f7M=")</f>
        <v>#REF!</v>
      </c>
      <c r="FY4" t="e">
        <f>AND(#REF!,"AAAAAH16f7Q=")</f>
        <v>#REF!</v>
      </c>
      <c r="FZ4" t="e">
        <f>AND(#REF!,"AAAAAH16f7U=")</f>
        <v>#REF!</v>
      </c>
      <c r="GA4" t="e">
        <f>AND(#REF!,"AAAAAH16f7Y=")</f>
        <v>#REF!</v>
      </c>
      <c r="GB4" t="e">
        <f>AND(#REF!,"AAAAAH16f7c=")</f>
        <v>#REF!</v>
      </c>
      <c r="GC4" t="e">
        <f>AND(#REF!,"AAAAAH16f7g=")</f>
        <v>#REF!</v>
      </c>
      <c r="GD4" t="e">
        <f>AND(#REF!,"AAAAAH16f7k=")</f>
        <v>#REF!</v>
      </c>
      <c r="GE4" t="e">
        <f>AND(#REF!,"AAAAAH16f7o=")</f>
        <v>#REF!</v>
      </c>
      <c r="GF4" t="e">
        <f>AND(#REF!,"AAAAAH16f7s=")</f>
        <v>#REF!</v>
      </c>
      <c r="GG4" t="e">
        <f>AND(#REF!,"AAAAAH16f7w=")</f>
        <v>#REF!</v>
      </c>
      <c r="GH4" t="e">
        <f>AND(#REF!,"AAAAAH16f70=")</f>
        <v>#REF!</v>
      </c>
      <c r="GI4" t="e">
        <f>AND(#REF!,"AAAAAH16f74=")</f>
        <v>#REF!</v>
      </c>
      <c r="GJ4" t="e">
        <f>AND(#REF!,"AAAAAH16f78=")</f>
        <v>#REF!</v>
      </c>
      <c r="GK4" t="e">
        <f>AND(#REF!,"AAAAAH16f8A=")</f>
        <v>#REF!</v>
      </c>
      <c r="GL4" t="e">
        <f>AND(#REF!,"AAAAAH16f8E=")</f>
        <v>#REF!</v>
      </c>
      <c r="GM4" t="e">
        <f>AND(#REF!,"AAAAAH16f8I=")</f>
        <v>#REF!</v>
      </c>
      <c r="GN4" t="e">
        <f>AND(#REF!,"AAAAAH16f8M=")</f>
        <v>#REF!</v>
      </c>
      <c r="GO4" t="e">
        <f>IF(#REF!,"AAAAAH16f8Q=",0)</f>
        <v>#REF!</v>
      </c>
      <c r="GP4" t="e">
        <f>AND(#REF!,"AAAAAH16f8U=")</f>
        <v>#REF!</v>
      </c>
      <c r="GQ4" t="e">
        <f>AND(#REF!,"AAAAAH16f8Y=")</f>
        <v>#REF!</v>
      </c>
      <c r="GR4" t="e">
        <f>AND(#REF!,"AAAAAH16f8c=")</f>
        <v>#REF!</v>
      </c>
      <c r="GS4" t="e">
        <f>IF(#REF!,"AAAAAH16f8g=",0)</f>
        <v>#REF!</v>
      </c>
      <c r="GT4" t="e">
        <f>AND(#REF!,"AAAAAH16f8k=")</f>
        <v>#REF!</v>
      </c>
      <c r="GU4" t="e">
        <f>AND(#REF!,"AAAAAH16f8o=")</f>
        <v>#REF!</v>
      </c>
      <c r="GV4" t="e">
        <f>AND(#REF!,"AAAAAH16f8s=")</f>
        <v>#REF!</v>
      </c>
      <c r="GW4" t="e">
        <f>IF(#REF!,"AAAAAH16f8w=",0)</f>
        <v>#REF!</v>
      </c>
      <c r="GX4" t="e">
        <f>AND(#REF!,"AAAAAH16f80=")</f>
        <v>#REF!</v>
      </c>
      <c r="GY4" t="e">
        <f>AND(#REF!,"AAAAAH16f84=")</f>
        <v>#REF!</v>
      </c>
      <c r="GZ4" t="e">
        <f>AND(#REF!,"AAAAAH16f88=")</f>
        <v>#REF!</v>
      </c>
      <c r="HA4" t="e">
        <f>IF(#REF!,"AAAAAH16f9A=",0)</f>
        <v>#REF!</v>
      </c>
      <c r="HB4" t="e">
        <f>AND(#REF!,"AAAAAH16f9E=")</f>
        <v>#REF!</v>
      </c>
      <c r="HC4" t="e">
        <f>AND(#REF!,"AAAAAH16f9I=")</f>
        <v>#REF!</v>
      </c>
      <c r="HD4" t="e">
        <f>AND(#REF!,"AAAAAH16f9M=")</f>
        <v>#REF!</v>
      </c>
      <c r="HE4" t="e">
        <f>IF(#REF!,"AAAAAH16f9Q=",0)</f>
        <v>#REF!</v>
      </c>
      <c r="HF4" t="e">
        <f>AND(#REF!,"AAAAAH16f9U=")</f>
        <v>#REF!</v>
      </c>
      <c r="HG4" t="e">
        <f>AND(#REF!,"AAAAAH16f9Y=")</f>
        <v>#REF!</v>
      </c>
      <c r="HH4" t="e">
        <f>AND(#REF!,"AAAAAH16f9c=")</f>
        <v>#REF!</v>
      </c>
      <c r="HI4" t="e">
        <f>IF(#REF!,"AAAAAH16f9g=",0)</f>
        <v>#REF!</v>
      </c>
      <c r="HJ4" t="e">
        <f>AND(#REF!,"AAAAAH16f9k=")</f>
        <v>#REF!</v>
      </c>
      <c r="HK4" t="e">
        <f>AND(#REF!,"AAAAAH16f9o=")</f>
        <v>#REF!</v>
      </c>
      <c r="HL4" t="e">
        <f>AND(#REF!,"AAAAAH16f9s=")</f>
        <v>#REF!</v>
      </c>
      <c r="HM4" t="e">
        <f>IF(#REF!,"AAAAAH16f9w=",0)</f>
        <v>#REF!</v>
      </c>
      <c r="HN4" t="e">
        <f>AND(#REF!,"AAAAAH16f90=")</f>
        <v>#REF!</v>
      </c>
      <c r="HO4" t="e">
        <f>AND(#REF!,"AAAAAH16f94=")</f>
        <v>#REF!</v>
      </c>
      <c r="HP4" t="e">
        <f>AND(#REF!,"AAAAAH16f98=")</f>
        <v>#REF!</v>
      </c>
      <c r="HQ4" t="e">
        <f>IF(#REF!,"AAAAAH16f+A=",0)</f>
        <v>#REF!</v>
      </c>
      <c r="HR4" t="e">
        <f>AND(#REF!,"AAAAAH16f+E=")</f>
        <v>#REF!</v>
      </c>
      <c r="HS4" t="e">
        <f>AND(#REF!,"AAAAAH16f+I=")</f>
        <v>#REF!</v>
      </c>
      <c r="HT4" t="e">
        <f>AND(#REF!,"AAAAAH16f+M=")</f>
        <v>#REF!</v>
      </c>
      <c r="HU4" t="e">
        <f>IF(#REF!,"AAAAAH16f+Q=",0)</f>
        <v>#REF!</v>
      </c>
      <c r="HV4" t="e">
        <f>AND(#REF!,"AAAAAH16f+U=")</f>
        <v>#REF!</v>
      </c>
      <c r="HW4" t="e">
        <f>AND(#REF!,"AAAAAH16f+Y=")</f>
        <v>#REF!</v>
      </c>
      <c r="HX4" t="e">
        <f>AND(#REF!,"AAAAAH16f+c=")</f>
        <v>#REF!</v>
      </c>
      <c r="HY4" t="e">
        <f>IF(#REF!,"AAAAAH16f+g=",0)</f>
        <v>#REF!</v>
      </c>
      <c r="HZ4" t="e">
        <f>AND(#REF!,"AAAAAH16f+k=")</f>
        <v>#REF!</v>
      </c>
      <c r="IA4" t="e">
        <f>AND(#REF!,"AAAAAH16f+o=")</f>
        <v>#REF!</v>
      </c>
      <c r="IB4" t="e">
        <f>AND(#REF!,"AAAAAH16f+s=")</f>
        <v>#REF!</v>
      </c>
      <c r="IC4" t="e">
        <f>IF(#REF!,"AAAAAH16f+w=",0)</f>
        <v>#REF!</v>
      </c>
      <c r="ID4" t="e">
        <f>AND(#REF!,"AAAAAH16f+0=")</f>
        <v>#REF!</v>
      </c>
      <c r="IE4" t="e">
        <f>AND(#REF!,"AAAAAH16f+4=")</f>
        <v>#REF!</v>
      </c>
      <c r="IF4" t="e">
        <f>AND(#REF!,"AAAAAH16f+8=")</f>
        <v>#REF!</v>
      </c>
      <c r="IG4" t="e">
        <f>IF(#REF!,"AAAAAH16f/A=",0)</f>
        <v>#REF!</v>
      </c>
      <c r="IH4" t="e">
        <f>AND(#REF!,"AAAAAH16f/E=")</f>
        <v>#REF!</v>
      </c>
      <c r="II4" t="e">
        <f>AND(#REF!,"AAAAAH16f/I=")</f>
        <v>#REF!</v>
      </c>
      <c r="IJ4" t="e">
        <f>AND(#REF!,"AAAAAH16f/M=")</f>
        <v>#REF!</v>
      </c>
      <c r="IK4" t="e">
        <f>IF(#REF!,"AAAAAH16f/Q=",0)</f>
        <v>#REF!</v>
      </c>
      <c r="IL4" t="e">
        <f>AND(#REF!,"AAAAAH16f/U=")</f>
        <v>#REF!</v>
      </c>
      <c r="IM4" t="e">
        <f>AND(#REF!,"AAAAAH16f/Y=")</f>
        <v>#REF!</v>
      </c>
      <c r="IN4" t="e">
        <f>AND(#REF!,"AAAAAH16f/c=")</f>
        <v>#REF!</v>
      </c>
      <c r="IO4" t="e">
        <f>IF(#REF!,"AAAAAH16f/g=",0)</f>
        <v>#REF!</v>
      </c>
      <c r="IP4" t="e">
        <f>AND(#REF!,"AAAAAH16f/k=")</f>
        <v>#REF!</v>
      </c>
      <c r="IQ4" t="e">
        <f>AND(#REF!,"AAAAAH16f/o=")</f>
        <v>#REF!</v>
      </c>
      <c r="IR4" t="e">
        <f>AND(#REF!,"AAAAAH16f/s=")</f>
        <v>#REF!</v>
      </c>
      <c r="IS4" t="e">
        <f>IF(#REF!,"AAAAAH16f/w=",0)</f>
        <v>#REF!</v>
      </c>
      <c r="IT4" t="e">
        <f>AND(#REF!,"AAAAAH16f/0=")</f>
        <v>#REF!</v>
      </c>
      <c r="IU4" t="e">
        <f>AND(#REF!,"AAAAAH16f/4=")</f>
        <v>#REF!</v>
      </c>
      <c r="IV4" t="e">
        <f>AND(#REF!,"AAAAAH16f/8=")</f>
        <v>#REF!</v>
      </c>
    </row>
    <row r="5" spans="1:256" x14ac:dyDescent="0.25">
      <c r="A5" t="e">
        <f>IF(#REF!,"AAAAADn+3QA=",0)</f>
        <v>#REF!</v>
      </c>
      <c r="B5" t="e">
        <f>AND(#REF!,"AAAAADn+3QE=")</f>
        <v>#REF!</v>
      </c>
      <c r="C5" t="e">
        <f>AND(#REF!,"AAAAADn+3QI=")</f>
        <v>#REF!</v>
      </c>
      <c r="D5" t="e">
        <f>AND(#REF!,"AAAAADn+3QM=")</f>
        <v>#REF!</v>
      </c>
      <c r="E5" t="e">
        <f>IF(#REF!,"AAAAADn+3QQ=",0)</f>
        <v>#REF!</v>
      </c>
      <c r="F5" t="e">
        <f>AND(#REF!,"AAAAADn+3QU=")</f>
        <v>#REF!</v>
      </c>
      <c r="G5" t="e">
        <f>AND(#REF!,"AAAAADn+3QY=")</f>
        <v>#REF!</v>
      </c>
      <c r="H5" t="e">
        <f>AND(#REF!,"AAAAADn+3Qc=")</f>
        <v>#REF!</v>
      </c>
      <c r="I5" t="e">
        <f>IF(#REF!,"AAAAADn+3Qg=",0)</f>
        <v>#REF!</v>
      </c>
      <c r="J5" t="e">
        <f>IF(#REF!,"AAAAADn+3Qk=",0)</f>
        <v>#REF!</v>
      </c>
      <c r="K5" t="e">
        <f>IF(#REF!,"AAAAADn+3Qo=",0)</f>
        <v>#REF!</v>
      </c>
      <c r="L5" t="e">
        <f>IF(#REF!,"AAAAADn+3Qs=",0)</f>
        <v>#REF!</v>
      </c>
      <c r="M5" t="e">
        <f>IF(#REF!,"AAAAADn+3Qw=",0)</f>
        <v>#REF!</v>
      </c>
      <c r="N5" t="e">
        <f>IF(#REF!,"AAAAADn+3Q0=",0)</f>
        <v>#REF!</v>
      </c>
      <c r="O5" t="e">
        <f>IF(#REF!,"AAAAADn+3Q4=",0)</f>
        <v>#REF!</v>
      </c>
      <c r="P5" t="e">
        <f>IF(#REF!,"AAAAADn+3Q8=",0)</f>
        <v>#REF!</v>
      </c>
      <c r="Q5" t="e">
        <f>IF(#REF!,"AAAAADn+3RA=",0)</f>
        <v>#REF!</v>
      </c>
      <c r="R5" t="e">
        <f>IF(#REF!,"AAAAADn+3RE=",0)</f>
        <v>#REF!</v>
      </c>
      <c r="S5" t="e">
        <f>IF(#REF!,"AAAAADn+3RI=",0)</f>
        <v>#REF!</v>
      </c>
      <c r="T5" t="e">
        <f>IF(#REF!,"AAAAADn+3RM=",0)</f>
        <v>#REF!</v>
      </c>
      <c r="U5" t="e">
        <f>IF(#REF!,"AAAAADn+3RQ=",0)</f>
        <v>#REF!</v>
      </c>
      <c r="V5" t="e">
        <f>IF(#REF!,"AAAAADn+3RU=",0)</f>
        <v>#REF!</v>
      </c>
      <c r="W5" t="e">
        <f>IF(#REF!,"AAAAADn+3RY=",0)</f>
        <v>#REF!</v>
      </c>
      <c r="X5" t="e">
        <f>IF(#REF!,"AAAAADn+3Rc=",0)</f>
        <v>#REF!</v>
      </c>
      <c r="Y5" t="e">
        <f>IF(#REF!,"AAAAADn+3Rg=",0)</f>
        <v>#REF!</v>
      </c>
      <c r="Z5" t="e">
        <f>IF(#REF!,"AAAAADn+3Rk=",0)</f>
        <v>#REF!</v>
      </c>
      <c r="AA5" t="e">
        <f>IF(#REF!,"AAAAADn+3Ro=",0)</f>
        <v>#REF!</v>
      </c>
      <c r="AB5" t="e">
        <f>IF(#REF!,"AAAAADn+3Rs=",0)</f>
        <v>#REF!</v>
      </c>
      <c r="AC5" t="e">
        <f>IF(#REF!,"AAAAADn+3Rw=",0)</f>
        <v>#REF!</v>
      </c>
      <c r="AD5" t="e">
        <f>IF(#REF!,"AAAAADn+3R0=",0)</f>
        <v>#REF!</v>
      </c>
      <c r="AE5" t="e">
        <f>IF(#REF!,"AAAAADn+3R4=",0)</f>
        <v>#REF!</v>
      </c>
      <c r="AF5" t="e">
        <f>IF(#REF!,"AAAAADn+3R8=",0)</f>
        <v>#REF!</v>
      </c>
      <c r="AG5" t="e">
        <f>AND(#REF!,"AAAAADn+3SA=")</f>
        <v>#REF!</v>
      </c>
      <c r="AH5" t="e">
        <f>AND(#REF!,"AAAAADn+3SE=")</f>
        <v>#REF!</v>
      </c>
      <c r="AI5" t="e">
        <f>AND(#REF!,"AAAAADn+3SI=")</f>
        <v>#REF!</v>
      </c>
      <c r="AJ5" t="e">
        <f>AND(#REF!,"AAAAADn+3SM=")</f>
        <v>#REF!</v>
      </c>
      <c r="AK5" t="e">
        <f>AND(#REF!,"AAAAADn+3SQ=")</f>
        <v>#REF!</v>
      </c>
      <c r="AL5" t="e">
        <f>AND(#REF!,"AAAAADn+3SU=")</f>
        <v>#REF!</v>
      </c>
      <c r="AM5" t="e">
        <f>AND(#REF!,"AAAAADn+3SY=")</f>
        <v>#REF!</v>
      </c>
      <c r="AN5" t="e">
        <f>AND(#REF!,"AAAAADn+3Sc=")</f>
        <v>#REF!</v>
      </c>
      <c r="AO5" t="e">
        <f>AND(#REF!,"AAAAADn+3Sg=")</f>
        <v>#REF!</v>
      </c>
      <c r="AP5" t="e">
        <f>AND(#REF!,"AAAAADn+3Sk=")</f>
        <v>#REF!</v>
      </c>
      <c r="AQ5" t="e">
        <f>AND(#REF!,"AAAAADn+3So=")</f>
        <v>#REF!</v>
      </c>
      <c r="AR5" t="e">
        <f>AND(#REF!,"AAAAADn+3Ss=")</f>
        <v>#REF!</v>
      </c>
      <c r="AS5" t="e">
        <f>AND(#REF!,"AAAAADn+3Sw=")</f>
        <v>#REF!</v>
      </c>
      <c r="AT5" t="e">
        <f>AND(#REF!,"AAAAADn+3S0=")</f>
        <v>#REF!</v>
      </c>
      <c r="AU5" t="e">
        <f>AND(#REF!,"AAAAADn+3S4=")</f>
        <v>#REF!</v>
      </c>
      <c r="AV5" t="e">
        <f>AND(#REF!,"AAAAADn+3S8=")</f>
        <v>#REF!</v>
      </c>
      <c r="AW5" t="e">
        <f>AND(#REF!,"AAAAADn+3TA=")</f>
        <v>#REF!</v>
      </c>
      <c r="AX5" t="e">
        <f>AND(#REF!,"AAAAADn+3TE=")</f>
        <v>#REF!</v>
      </c>
      <c r="AY5" t="e">
        <f>AND(#REF!,"AAAAADn+3TI=")</f>
        <v>#REF!</v>
      </c>
      <c r="AZ5" t="e">
        <f>AND(#REF!,"AAAAADn+3TM=")</f>
        <v>#REF!</v>
      </c>
      <c r="BA5" t="e">
        <f>AND(#REF!,"AAAAADn+3TQ=")</f>
        <v>#REF!</v>
      </c>
      <c r="BB5" t="e">
        <f>AND(#REF!,"AAAAADn+3TU=")</f>
        <v>#REF!</v>
      </c>
      <c r="BC5" t="e">
        <f>IF(#REF!,"AAAAADn+3TY=",0)</f>
        <v>#REF!</v>
      </c>
      <c r="BD5" t="e">
        <f>AND(#REF!,"AAAAADn+3Tc=")</f>
        <v>#REF!</v>
      </c>
      <c r="BE5" t="e">
        <f>AND(#REF!,"AAAAADn+3Tg=")</f>
        <v>#REF!</v>
      </c>
      <c r="BF5" t="e">
        <f>AND(#REF!,"AAAAADn+3Tk=")</f>
        <v>#REF!</v>
      </c>
      <c r="BG5" t="e">
        <f>AND(#REF!,"AAAAADn+3To=")</f>
        <v>#REF!</v>
      </c>
      <c r="BH5" t="e">
        <f>AND(#REF!,"AAAAADn+3Ts=")</f>
        <v>#REF!</v>
      </c>
      <c r="BI5" t="e">
        <f>AND(#REF!,"AAAAADn+3Tw=")</f>
        <v>#REF!</v>
      </c>
      <c r="BJ5" t="e">
        <f>AND(#REF!,"AAAAADn+3T0=")</f>
        <v>#REF!</v>
      </c>
      <c r="BK5" t="e">
        <f>AND(#REF!,"AAAAADn+3T4=")</f>
        <v>#REF!</v>
      </c>
      <c r="BL5" t="e">
        <f>AND(#REF!,"AAAAADn+3T8=")</f>
        <v>#REF!</v>
      </c>
      <c r="BM5" t="e">
        <f>AND(#REF!,"AAAAADn+3UA=")</f>
        <v>#REF!</v>
      </c>
      <c r="BN5" t="e">
        <f>AND(#REF!,"AAAAADn+3UE=")</f>
        <v>#REF!</v>
      </c>
      <c r="BO5" t="e">
        <f>AND(#REF!,"AAAAADn+3UI=")</f>
        <v>#REF!</v>
      </c>
      <c r="BP5" t="e">
        <f>AND(#REF!,"AAAAADn+3UM=")</f>
        <v>#REF!</v>
      </c>
      <c r="BQ5" t="e">
        <f>AND(#REF!,"AAAAADn+3UQ=")</f>
        <v>#REF!</v>
      </c>
      <c r="BR5" t="e">
        <f>AND(#REF!,"AAAAADn+3UU=")</f>
        <v>#REF!</v>
      </c>
      <c r="BS5" t="e">
        <f>AND(#REF!,"AAAAADn+3UY=")</f>
        <v>#REF!</v>
      </c>
      <c r="BT5" t="e">
        <f>AND(#REF!,"AAAAADn+3Uc=")</f>
        <v>#REF!</v>
      </c>
      <c r="BU5" t="e">
        <f>AND(#REF!,"AAAAADn+3Ug=")</f>
        <v>#REF!</v>
      </c>
      <c r="BV5" t="e">
        <f>AND(#REF!,"AAAAADn+3Uk=")</f>
        <v>#REF!</v>
      </c>
      <c r="BW5" t="e">
        <f>AND(#REF!,"AAAAADn+3Uo=")</f>
        <v>#REF!</v>
      </c>
      <c r="BX5" t="e">
        <f>AND(#REF!,"AAAAADn+3Us=")</f>
        <v>#REF!</v>
      </c>
      <c r="BY5" t="e">
        <f>AND(#REF!,"AAAAADn+3Uw=")</f>
        <v>#REF!</v>
      </c>
      <c r="BZ5" t="e">
        <f>IF(#REF!,"AAAAADn+3U0=",0)</f>
        <v>#REF!</v>
      </c>
      <c r="CA5" t="e">
        <f>AND(#REF!,"AAAAADn+3U4=")</f>
        <v>#REF!</v>
      </c>
      <c r="CB5" t="e">
        <f>AND(#REF!,"AAAAADn+3U8=")</f>
        <v>#REF!</v>
      </c>
      <c r="CC5" t="e">
        <f>AND(#REF!,"AAAAADn+3VA=")</f>
        <v>#REF!</v>
      </c>
      <c r="CD5" t="e">
        <f>AND(#REF!,"AAAAADn+3VE=")</f>
        <v>#REF!</v>
      </c>
      <c r="CE5" t="e">
        <f>AND(#REF!,"AAAAADn+3VI=")</f>
        <v>#REF!</v>
      </c>
      <c r="CF5" t="e">
        <f>AND(#REF!,"AAAAADn+3VM=")</f>
        <v>#REF!</v>
      </c>
      <c r="CG5" t="e">
        <f>AND(#REF!,"AAAAADn+3VQ=")</f>
        <v>#REF!</v>
      </c>
      <c r="CH5" t="e">
        <f>AND(#REF!,"AAAAADn+3VU=")</f>
        <v>#REF!</v>
      </c>
      <c r="CI5" t="e">
        <f>AND(#REF!,"AAAAADn+3VY=")</f>
        <v>#REF!</v>
      </c>
      <c r="CJ5" t="e">
        <f>AND(#REF!,"AAAAADn+3Vc=")</f>
        <v>#REF!</v>
      </c>
      <c r="CK5" t="e">
        <f>AND(#REF!,"AAAAADn+3Vg=")</f>
        <v>#REF!</v>
      </c>
      <c r="CL5" t="e">
        <f>AND(#REF!,"AAAAADn+3Vk=")</f>
        <v>#REF!</v>
      </c>
      <c r="CM5" t="e">
        <f>AND(#REF!,"AAAAADn+3Vo=")</f>
        <v>#REF!</v>
      </c>
      <c r="CN5" t="e">
        <f>AND(#REF!,"AAAAADn+3Vs=")</f>
        <v>#REF!</v>
      </c>
      <c r="CO5" t="e">
        <f>AND(#REF!,"AAAAADn+3Vw=")</f>
        <v>#REF!</v>
      </c>
      <c r="CP5" t="e">
        <f>AND(#REF!,"AAAAADn+3V0=")</f>
        <v>#REF!</v>
      </c>
      <c r="CQ5" t="e">
        <f>AND(#REF!,"AAAAADn+3V4=")</f>
        <v>#REF!</v>
      </c>
      <c r="CR5" t="e">
        <f>AND(#REF!,"AAAAADn+3V8=")</f>
        <v>#REF!</v>
      </c>
      <c r="CS5" t="e">
        <f>AND(#REF!,"AAAAADn+3WA=")</f>
        <v>#REF!</v>
      </c>
      <c r="CT5" t="e">
        <f>AND(#REF!,"AAAAADn+3WE=")</f>
        <v>#REF!</v>
      </c>
      <c r="CU5" t="e">
        <f>AND(#REF!,"AAAAADn+3WI=")</f>
        <v>#REF!</v>
      </c>
      <c r="CV5" t="e">
        <f>AND(#REF!,"AAAAADn+3WM=")</f>
        <v>#REF!</v>
      </c>
      <c r="CW5" t="e">
        <f>IF(#REF!,"AAAAADn+3WQ=",0)</f>
        <v>#REF!</v>
      </c>
      <c r="CX5" t="e">
        <f>AND(#REF!,"AAAAADn+3WU=")</f>
        <v>#REF!</v>
      </c>
      <c r="CY5" t="e">
        <f>AND(#REF!,"AAAAADn+3WY=")</f>
        <v>#REF!</v>
      </c>
      <c r="CZ5" t="e">
        <f>AND(#REF!,"AAAAADn+3Wc=")</f>
        <v>#REF!</v>
      </c>
      <c r="DA5" t="e">
        <f>AND(#REF!,"AAAAADn+3Wg=")</f>
        <v>#REF!</v>
      </c>
      <c r="DB5" t="e">
        <f>AND(#REF!,"AAAAADn+3Wk=")</f>
        <v>#REF!</v>
      </c>
      <c r="DC5" t="e">
        <f>AND(#REF!,"AAAAADn+3Wo=")</f>
        <v>#REF!</v>
      </c>
      <c r="DD5" t="e">
        <f>AND(#REF!,"AAAAADn+3Ws=")</f>
        <v>#REF!</v>
      </c>
      <c r="DE5" t="e">
        <f>AND(#REF!,"AAAAADn+3Ww=")</f>
        <v>#REF!</v>
      </c>
      <c r="DF5" t="e">
        <f>AND(#REF!,"AAAAADn+3W0=")</f>
        <v>#REF!</v>
      </c>
      <c r="DG5" t="e">
        <f>AND(#REF!,"AAAAADn+3W4=")</f>
        <v>#REF!</v>
      </c>
      <c r="DH5" t="e">
        <f>AND(#REF!,"AAAAADn+3W8=")</f>
        <v>#REF!</v>
      </c>
      <c r="DI5" t="e">
        <f>AND(#REF!,"AAAAADn+3XA=")</f>
        <v>#REF!</v>
      </c>
      <c r="DJ5" t="e">
        <f>AND(#REF!,"AAAAADn+3XE=")</f>
        <v>#REF!</v>
      </c>
      <c r="DK5" t="e">
        <f>AND(#REF!,"AAAAADn+3XI=")</f>
        <v>#REF!</v>
      </c>
      <c r="DL5" t="e">
        <f>AND(#REF!,"AAAAADn+3XM=")</f>
        <v>#REF!</v>
      </c>
      <c r="DM5" t="e">
        <f>AND(#REF!,"AAAAADn+3XQ=")</f>
        <v>#REF!</v>
      </c>
      <c r="DN5" t="e">
        <f>AND(#REF!,"AAAAADn+3XU=")</f>
        <v>#REF!</v>
      </c>
      <c r="DO5" t="e">
        <f>AND(#REF!,"AAAAADn+3XY=")</f>
        <v>#REF!</v>
      </c>
      <c r="DP5" t="e">
        <f>AND(#REF!,"AAAAADn+3Xc=")</f>
        <v>#REF!</v>
      </c>
      <c r="DQ5" t="e">
        <f>AND(#REF!,"AAAAADn+3Xg=")</f>
        <v>#REF!</v>
      </c>
      <c r="DR5" t="e">
        <f>AND(#REF!,"AAAAADn+3Xk=")</f>
        <v>#REF!</v>
      </c>
      <c r="DS5" t="e">
        <f>AND(#REF!,"AAAAADn+3Xo=")</f>
        <v>#REF!</v>
      </c>
      <c r="DT5" t="e">
        <f>IF(#REF!,"AAAAADn+3Xs=",0)</f>
        <v>#REF!</v>
      </c>
      <c r="DU5" t="e">
        <f>AND(#REF!,"AAAAADn+3Xw=")</f>
        <v>#REF!</v>
      </c>
      <c r="DV5" t="e">
        <f>AND(#REF!,"AAAAADn+3X0=")</f>
        <v>#REF!</v>
      </c>
      <c r="DW5" t="e">
        <f>AND(#REF!,"AAAAADn+3X4=")</f>
        <v>#REF!</v>
      </c>
      <c r="DX5" t="e">
        <f>AND(#REF!,"AAAAADn+3X8=")</f>
        <v>#REF!</v>
      </c>
      <c r="DY5" t="e">
        <f>AND(#REF!,"AAAAADn+3YA=")</f>
        <v>#REF!</v>
      </c>
      <c r="DZ5" t="e">
        <f>AND(#REF!,"AAAAADn+3YE=")</f>
        <v>#REF!</v>
      </c>
      <c r="EA5" t="e">
        <f>AND(#REF!,"AAAAADn+3YI=")</f>
        <v>#REF!</v>
      </c>
      <c r="EB5" t="e">
        <f>AND(#REF!,"AAAAADn+3YM=")</f>
        <v>#REF!</v>
      </c>
      <c r="EC5" t="e">
        <f>AND(#REF!,"AAAAADn+3YQ=")</f>
        <v>#REF!</v>
      </c>
      <c r="ED5" t="e">
        <f>AND(#REF!,"AAAAADn+3YU=")</f>
        <v>#REF!</v>
      </c>
      <c r="EE5" t="e">
        <f>AND(#REF!,"AAAAADn+3YY=")</f>
        <v>#REF!</v>
      </c>
      <c r="EF5" t="e">
        <f>AND(#REF!,"AAAAADn+3Yc=")</f>
        <v>#REF!</v>
      </c>
      <c r="EG5" t="e">
        <f>AND(#REF!,"AAAAADn+3Yg=")</f>
        <v>#REF!</v>
      </c>
      <c r="EH5" t="e">
        <f>AND(#REF!,"AAAAADn+3Yk=")</f>
        <v>#REF!</v>
      </c>
      <c r="EI5" t="e">
        <f>AND(#REF!,"AAAAADn+3Yo=")</f>
        <v>#REF!</v>
      </c>
      <c r="EJ5" t="e">
        <f>AND(#REF!,"AAAAADn+3Ys=")</f>
        <v>#REF!</v>
      </c>
      <c r="EK5" t="e">
        <f>AND(#REF!,"AAAAADn+3Yw=")</f>
        <v>#REF!</v>
      </c>
      <c r="EL5" t="e">
        <f>AND(#REF!,"AAAAADn+3Y0=")</f>
        <v>#REF!</v>
      </c>
      <c r="EM5" t="e">
        <f>AND(#REF!,"AAAAADn+3Y4=")</f>
        <v>#REF!</v>
      </c>
      <c r="EN5" t="e">
        <f>AND(#REF!,"AAAAADn+3Y8=")</f>
        <v>#REF!</v>
      </c>
      <c r="EO5" t="e">
        <f>AND(#REF!,"AAAAADn+3ZA=")</f>
        <v>#REF!</v>
      </c>
      <c r="EP5" t="e">
        <f>AND(#REF!,"AAAAADn+3ZE=")</f>
        <v>#REF!</v>
      </c>
      <c r="EQ5" t="e">
        <f>IF(#REF!,"AAAAADn+3ZI=",0)</f>
        <v>#REF!</v>
      </c>
      <c r="ER5" t="e">
        <f>AND(#REF!,"AAAAADn+3ZM=")</f>
        <v>#REF!</v>
      </c>
      <c r="ES5" t="e">
        <f>AND(#REF!,"AAAAADn+3ZQ=")</f>
        <v>#REF!</v>
      </c>
      <c r="ET5" t="e">
        <f>AND(#REF!,"AAAAADn+3ZU=")</f>
        <v>#REF!</v>
      </c>
      <c r="EU5" t="e">
        <f>AND(#REF!,"AAAAADn+3ZY=")</f>
        <v>#REF!</v>
      </c>
      <c r="EV5" t="e">
        <f>AND(#REF!,"AAAAADn+3Zc=")</f>
        <v>#REF!</v>
      </c>
      <c r="EW5" t="e">
        <f>AND(#REF!,"AAAAADn+3Zg=")</f>
        <v>#REF!</v>
      </c>
      <c r="EX5" t="e">
        <f>AND(#REF!,"AAAAADn+3Zk=")</f>
        <v>#REF!</v>
      </c>
      <c r="EY5" t="e">
        <f>AND(#REF!,"AAAAADn+3Zo=")</f>
        <v>#REF!</v>
      </c>
      <c r="EZ5" t="e">
        <f>AND(#REF!,"AAAAADn+3Zs=")</f>
        <v>#REF!</v>
      </c>
      <c r="FA5" t="e">
        <f>AND(#REF!,"AAAAADn+3Zw=")</f>
        <v>#REF!</v>
      </c>
      <c r="FB5" t="e">
        <f>AND(#REF!,"AAAAADn+3Z0=")</f>
        <v>#REF!</v>
      </c>
      <c r="FC5" t="e">
        <f>AND(#REF!,"AAAAADn+3Z4=")</f>
        <v>#REF!</v>
      </c>
      <c r="FD5" t="e">
        <f>AND(#REF!,"AAAAADn+3Z8=")</f>
        <v>#REF!</v>
      </c>
      <c r="FE5" t="e">
        <f>AND(#REF!,"AAAAADn+3aA=")</f>
        <v>#REF!</v>
      </c>
      <c r="FF5" t="e">
        <f>AND(#REF!,"AAAAADn+3aE=")</f>
        <v>#REF!</v>
      </c>
      <c r="FG5" t="e">
        <f>AND(#REF!,"AAAAADn+3aI=")</f>
        <v>#REF!</v>
      </c>
      <c r="FH5" t="e">
        <f>AND(#REF!,"AAAAADn+3aM=")</f>
        <v>#REF!</v>
      </c>
      <c r="FI5" t="e">
        <f>AND(#REF!,"AAAAADn+3aQ=")</f>
        <v>#REF!</v>
      </c>
      <c r="FJ5" t="e">
        <f>AND(#REF!,"AAAAADn+3aU=")</f>
        <v>#REF!</v>
      </c>
      <c r="FK5" t="e">
        <f>AND(#REF!,"AAAAADn+3aY=")</f>
        <v>#REF!</v>
      </c>
      <c r="FL5" t="e">
        <f>AND(#REF!,"AAAAADn+3ac=")</f>
        <v>#REF!</v>
      </c>
      <c r="FM5" t="e">
        <f>AND(#REF!,"AAAAADn+3ag=")</f>
        <v>#REF!</v>
      </c>
      <c r="FN5" t="e">
        <f>IF(#REF!,"AAAAADn+3ak=",0)</f>
        <v>#REF!</v>
      </c>
      <c r="FO5" t="e">
        <f>AND(#REF!,"AAAAADn+3ao=")</f>
        <v>#REF!</v>
      </c>
      <c r="FP5" t="e">
        <f>AND(#REF!,"AAAAADn+3as=")</f>
        <v>#REF!</v>
      </c>
      <c r="FQ5" t="e">
        <f>AND(#REF!,"AAAAADn+3aw=")</f>
        <v>#REF!</v>
      </c>
      <c r="FR5" t="e">
        <f>AND(#REF!,"AAAAADn+3a0=")</f>
        <v>#REF!</v>
      </c>
      <c r="FS5" t="e">
        <f>AND(#REF!,"AAAAADn+3a4=")</f>
        <v>#REF!</v>
      </c>
      <c r="FT5" t="e">
        <f>AND(#REF!,"AAAAADn+3a8=")</f>
        <v>#REF!</v>
      </c>
      <c r="FU5" t="e">
        <f>AND(#REF!,"AAAAADn+3bA=")</f>
        <v>#REF!</v>
      </c>
      <c r="FV5" t="e">
        <f>AND(#REF!,"AAAAADn+3bE=")</f>
        <v>#REF!</v>
      </c>
      <c r="FW5" t="e">
        <f>AND(#REF!,"AAAAADn+3bI=")</f>
        <v>#REF!</v>
      </c>
      <c r="FX5" t="e">
        <f>AND(#REF!,"AAAAADn+3bM=")</f>
        <v>#REF!</v>
      </c>
      <c r="FY5" t="e">
        <f>AND(#REF!,"AAAAADn+3bQ=")</f>
        <v>#REF!</v>
      </c>
      <c r="FZ5" t="e">
        <f>AND(#REF!,"AAAAADn+3bU=")</f>
        <v>#REF!</v>
      </c>
      <c r="GA5" t="e">
        <f>AND(#REF!,"AAAAADn+3bY=")</f>
        <v>#REF!</v>
      </c>
      <c r="GB5" t="e">
        <f>AND(#REF!,"AAAAADn+3bc=")</f>
        <v>#REF!</v>
      </c>
      <c r="GC5" t="e">
        <f>AND(#REF!,"AAAAADn+3bg=")</f>
        <v>#REF!</v>
      </c>
      <c r="GD5" t="e">
        <f>AND(#REF!,"AAAAADn+3bk=")</f>
        <v>#REF!</v>
      </c>
      <c r="GE5" t="e">
        <f>AND(#REF!,"AAAAADn+3bo=")</f>
        <v>#REF!</v>
      </c>
      <c r="GF5" t="e">
        <f>AND(#REF!,"AAAAADn+3bs=")</f>
        <v>#REF!</v>
      </c>
      <c r="GG5" t="e">
        <f>AND(#REF!,"AAAAADn+3bw=")</f>
        <v>#REF!</v>
      </c>
      <c r="GH5" t="e">
        <f>AND(#REF!,"AAAAADn+3b0=")</f>
        <v>#REF!</v>
      </c>
      <c r="GI5" t="e">
        <f>AND(#REF!,"AAAAADn+3b4=")</f>
        <v>#REF!</v>
      </c>
      <c r="GJ5" t="e">
        <f>AND(#REF!,"AAAAADn+3b8=")</f>
        <v>#REF!</v>
      </c>
      <c r="GK5" t="e">
        <f>IF(#REF!,"AAAAADn+3cA=",0)</f>
        <v>#REF!</v>
      </c>
      <c r="GL5" t="e">
        <f>AND(#REF!,"AAAAADn+3cE=")</f>
        <v>#REF!</v>
      </c>
      <c r="GM5" t="e">
        <f>AND(#REF!,"AAAAADn+3cI=")</f>
        <v>#REF!</v>
      </c>
      <c r="GN5" t="e">
        <f>AND(#REF!,"AAAAADn+3cM=")</f>
        <v>#REF!</v>
      </c>
      <c r="GO5" t="e">
        <f>AND(#REF!,"AAAAADn+3cQ=")</f>
        <v>#REF!</v>
      </c>
      <c r="GP5" t="e">
        <f>AND(#REF!,"AAAAADn+3cU=")</f>
        <v>#REF!</v>
      </c>
      <c r="GQ5" t="e">
        <f>AND(#REF!,"AAAAADn+3cY=")</f>
        <v>#REF!</v>
      </c>
      <c r="GR5" t="e">
        <f>AND(#REF!,"AAAAADn+3cc=")</f>
        <v>#REF!</v>
      </c>
      <c r="GS5" t="e">
        <f>AND(#REF!,"AAAAADn+3cg=")</f>
        <v>#REF!</v>
      </c>
      <c r="GT5" t="e">
        <f>AND(#REF!,"AAAAADn+3ck=")</f>
        <v>#REF!</v>
      </c>
      <c r="GU5" t="e">
        <f>AND(#REF!,"AAAAADn+3co=")</f>
        <v>#REF!</v>
      </c>
      <c r="GV5" t="e">
        <f>AND(#REF!,"AAAAADn+3cs=")</f>
        <v>#REF!</v>
      </c>
      <c r="GW5" t="e">
        <f>AND(#REF!,"AAAAADn+3cw=")</f>
        <v>#REF!</v>
      </c>
      <c r="GX5" t="e">
        <f>AND(#REF!,"AAAAADn+3c0=")</f>
        <v>#REF!</v>
      </c>
      <c r="GY5" t="e">
        <f>AND(#REF!,"AAAAADn+3c4=")</f>
        <v>#REF!</v>
      </c>
      <c r="GZ5" t="e">
        <f>AND(#REF!,"AAAAADn+3c8=")</f>
        <v>#REF!</v>
      </c>
      <c r="HA5" t="e">
        <f>AND(#REF!,"AAAAADn+3dA=")</f>
        <v>#REF!</v>
      </c>
      <c r="HB5" t="e">
        <f>AND(#REF!,"AAAAADn+3dE=")</f>
        <v>#REF!</v>
      </c>
      <c r="HC5" t="e">
        <f>AND(#REF!,"AAAAADn+3dI=")</f>
        <v>#REF!</v>
      </c>
      <c r="HD5" t="e">
        <f>AND(#REF!,"AAAAADn+3dM=")</f>
        <v>#REF!</v>
      </c>
      <c r="HE5" t="e">
        <f>AND(#REF!,"AAAAADn+3dQ=")</f>
        <v>#REF!</v>
      </c>
      <c r="HF5" t="e">
        <f>AND(#REF!,"AAAAADn+3dU=")</f>
        <v>#REF!</v>
      </c>
      <c r="HG5" t="e">
        <f>AND(#REF!,"AAAAADn+3dY=")</f>
        <v>#REF!</v>
      </c>
      <c r="HH5" t="e">
        <f>IF(#REF!,"AAAAADn+3dc=",0)</f>
        <v>#REF!</v>
      </c>
      <c r="HI5" t="e">
        <f>AND(#REF!,"AAAAADn+3dg=")</f>
        <v>#REF!</v>
      </c>
      <c r="HJ5" t="e">
        <f>AND(#REF!,"AAAAADn+3dk=")</f>
        <v>#REF!</v>
      </c>
      <c r="HK5" t="e">
        <f>AND(#REF!,"AAAAADn+3do=")</f>
        <v>#REF!</v>
      </c>
      <c r="HL5" t="e">
        <f>AND(#REF!,"AAAAADn+3ds=")</f>
        <v>#REF!</v>
      </c>
      <c r="HM5" t="e">
        <f>AND(#REF!,"AAAAADn+3dw=")</f>
        <v>#REF!</v>
      </c>
      <c r="HN5" t="e">
        <f>AND(#REF!,"AAAAADn+3d0=")</f>
        <v>#REF!</v>
      </c>
      <c r="HO5" t="e">
        <f>AND(#REF!,"AAAAADn+3d4=")</f>
        <v>#REF!</v>
      </c>
      <c r="HP5" t="e">
        <f>AND(#REF!,"AAAAADn+3d8=")</f>
        <v>#REF!</v>
      </c>
      <c r="HQ5" t="e">
        <f>AND(#REF!,"AAAAADn+3eA=")</f>
        <v>#REF!</v>
      </c>
      <c r="HR5" t="e">
        <f>AND(#REF!,"AAAAADn+3eE=")</f>
        <v>#REF!</v>
      </c>
      <c r="HS5" t="e">
        <f>AND(#REF!,"AAAAADn+3eI=")</f>
        <v>#REF!</v>
      </c>
      <c r="HT5" t="e">
        <f>AND(#REF!,"AAAAADn+3eM=")</f>
        <v>#REF!</v>
      </c>
      <c r="HU5" t="e">
        <f>AND(#REF!,"AAAAADn+3eQ=")</f>
        <v>#REF!</v>
      </c>
      <c r="HV5" t="e">
        <f>AND(#REF!,"AAAAADn+3eU=")</f>
        <v>#REF!</v>
      </c>
      <c r="HW5" t="e">
        <f>AND(#REF!,"AAAAADn+3eY=")</f>
        <v>#REF!</v>
      </c>
      <c r="HX5" t="e">
        <f>AND(#REF!,"AAAAADn+3ec=")</f>
        <v>#REF!</v>
      </c>
      <c r="HY5" t="e">
        <f>AND(#REF!,"AAAAADn+3eg=")</f>
        <v>#REF!</v>
      </c>
      <c r="HZ5" t="e">
        <f>AND(#REF!,"AAAAADn+3ek=")</f>
        <v>#REF!</v>
      </c>
      <c r="IA5" t="e">
        <f>AND(#REF!,"AAAAADn+3eo=")</f>
        <v>#REF!</v>
      </c>
      <c r="IB5" t="e">
        <f>AND(#REF!,"AAAAADn+3es=")</f>
        <v>#REF!</v>
      </c>
      <c r="IC5" t="e">
        <f>AND(#REF!,"AAAAADn+3ew=")</f>
        <v>#REF!</v>
      </c>
      <c r="ID5" t="e">
        <f>AND(#REF!,"AAAAADn+3e0=")</f>
        <v>#REF!</v>
      </c>
      <c r="IE5" t="e">
        <f>IF(#REF!,"AAAAADn+3e4=",0)</f>
        <v>#REF!</v>
      </c>
      <c r="IF5" t="e">
        <f>AND(#REF!,"AAAAADn+3e8=")</f>
        <v>#REF!</v>
      </c>
      <c r="IG5" t="e">
        <f>AND(#REF!,"AAAAADn+3fA=")</f>
        <v>#REF!</v>
      </c>
      <c r="IH5" t="e">
        <f>AND(#REF!,"AAAAADn+3fE=")</f>
        <v>#REF!</v>
      </c>
      <c r="II5" t="e">
        <f>AND(#REF!,"AAAAADn+3fI=")</f>
        <v>#REF!</v>
      </c>
      <c r="IJ5" t="e">
        <f>AND(#REF!,"AAAAADn+3fM=")</f>
        <v>#REF!</v>
      </c>
      <c r="IK5" t="e">
        <f>AND(#REF!,"AAAAADn+3fQ=")</f>
        <v>#REF!</v>
      </c>
      <c r="IL5" t="e">
        <f>AND(#REF!,"AAAAADn+3fU=")</f>
        <v>#REF!</v>
      </c>
      <c r="IM5" t="e">
        <f>AND(#REF!,"AAAAADn+3fY=")</f>
        <v>#REF!</v>
      </c>
      <c r="IN5" t="e">
        <f>AND(#REF!,"AAAAADn+3fc=")</f>
        <v>#REF!</v>
      </c>
      <c r="IO5" t="e">
        <f>AND(#REF!,"AAAAADn+3fg=")</f>
        <v>#REF!</v>
      </c>
      <c r="IP5" t="e">
        <f>AND(#REF!,"AAAAADn+3fk=")</f>
        <v>#REF!</v>
      </c>
      <c r="IQ5" t="e">
        <f>AND(#REF!,"AAAAADn+3fo=")</f>
        <v>#REF!</v>
      </c>
      <c r="IR5" t="e">
        <f>AND(#REF!,"AAAAADn+3fs=")</f>
        <v>#REF!</v>
      </c>
      <c r="IS5" t="e">
        <f>AND(#REF!,"AAAAADn+3fw=")</f>
        <v>#REF!</v>
      </c>
      <c r="IT5" t="e">
        <f>AND(#REF!,"AAAAADn+3f0=")</f>
        <v>#REF!</v>
      </c>
      <c r="IU5" t="e">
        <f>AND(#REF!,"AAAAADn+3f4=")</f>
        <v>#REF!</v>
      </c>
      <c r="IV5" t="e">
        <f>AND(#REF!,"AAAAADn+3f8=")</f>
        <v>#REF!</v>
      </c>
    </row>
    <row r="6" spans="1:256" x14ac:dyDescent="0.25">
      <c r="A6" t="e">
        <f>AND(#REF!,"AAAAAHs/3QA=")</f>
        <v>#REF!</v>
      </c>
      <c r="B6" t="e">
        <f>AND(#REF!,"AAAAAHs/3QE=")</f>
        <v>#REF!</v>
      </c>
      <c r="C6" t="e">
        <f>AND(#REF!,"AAAAAHs/3QI=")</f>
        <v>#REF!</v>
      </c>
      <c r="D6" t="e">
        <f>AND(#REF!,"AAAAAHs/3QM=")</f>
        <v>#REF!</v>
      </c>
      <c r="E6" t="e">
        <f>AND(#REF!,"AAAAAHs/3QQ=")</f>
        <v>#REF!</v>
      </c>
      <c r="F6" t="e">
        <f>IF(#REF!,"AAAAAHs/3QU=",0)</f>
        <v>#REF!</v>
      </c>
      <c r="G6" t="e">
        <f>AND(#REF!,"AAAAAHs/3QY=")</f>
        <v>#REF!</v>
      </c>
      <c r="H6" t="e">
        <f>AND(#REF!,"AAAAAHs/3Qc=")</f>
        <v>#REF!</v>
      </c>
      <c r="I6" t="e">
        <f>AND(#REF!,"AAAAAHs/3Qg=")</f>
        <v>#REF!</v>
      </c>
      <c r="J6" t="e">
        <f>AND(#REF!,"AAAAAHs/3Qk=")</f>
        <v>#REF!</v>
      </c>
      <c r="K6" t="e">
        <f>AND(#REF!,"AAAAAHs/3Qo=")</f>
        <v>#REF!</v>
      </c>
      <c r="L6" t="e">
        <f>AND(#REF!,"AAAAAHs/3Qs=")</f>
        <v>#REF!</v>
      </c>
      <c r="M6" t="e">
        <f>AND(#REF!,"AAAAAHs/3Qw=")</f>
        <v>#REF!</v>
      </c>
      <c r="N6" t="e">
        <f>AND(#REF!,"AAAAAHs/3Q0=")</f>
        <v>#REF!</v>
      </c>
      <c r="O6" t="e">
        <f>AND(#REF!,"AAAAAHs/3Q4=")</f>
        <v>#REF!</v>
      </c>
      <c r="P6" t="e">
        <f>AND(#REF!,"AAAAAHs/3Q8=")</f>
        <v>#REF!</v>
      </c>
      <c r="Q6" t="e">
        <f>AND(#REF!,"AAAAAHs/3RA=")</f>
        <v>#REF!</v>
      </c>
      <c r="R6" t="e">
        <f>AND(#REF!,"AAAAAHs/3RE=")</f>
        <v>#REF!</v>
      </c>
      <c r="S6" t="e">
        <f>AND(#REF!,"AAAAAHs/3RI=")</f>
        <v>#REF!</v>
      </c>
      <c r="T6" t="e">
        <f>AND(#REF!,"AAAAAHs/3RM=")</f>
        <v>#REF!</v>
      </c>
      <c r="U6" t="e">
        <f>AND(#REF!,"AAAAAHs/3RQ=")</f>
        <v>#REF!</v>
      </c>
      <c r="V6" t="e">
        <f>AND(#REF!,"AAAAAHs/3RU=")</f>
        <v>#REF!</v>
      </c>
      <c r="W6" t="e">
        <f>AND(#REF!,"AAAAAHs/3RY=")</f>
        <v>#REF!</v>
      </c>
      <c r="X6" t="e">
        <f>AND(#REF!,"AAAAAHs/3Rc=")</f>
        <v>#REF!</v>
      </c>
      <c r="Y6" t="e">
        <f>AND(#REF!,"AAAAAHs/3Rg=")</f>
        <v>#REF!</v>
      </c>
      <c r="Z6" t="e">
        <f>AND(#REF!,"AAAAAHs/3Rk=")</f>
        <v>#REF!</v>
      </c>
      <c r="AA6" t="e">
        <f>AND(#REF!,"AAAAAHs/3Ro=")</f>
        <v>#REF!</v>
      </c>
      <c r="AB6" t="e">
        <f>AND(#REF!,"AAAAAHs/3Rs=")</f>
        <v>#REF!</v>
      </c>
      <c r="AC6" t="e">
        <f>IF(#REF!,"AAAAAHs/3Rw=",0)</f>
        <v>#REF!</v>
      </c>
      <c r="AD6" t="e">
        <f>AND(#REF!,"AAAAAHs/3R0=")</f>
        <v>#REF!</v>
      </c>
      <c r="AE6" t="e">
        <f>AND(#REF!,"AAAAAHs/3R4=")</f>
        <v>#REF!</v>
      </c>
      <c r="AF6" t="e">
        <f>AND(#REF!,"AAAAAHs/3R8=")</f>
        <v>#REF!</v>
      </c>
      <c r="AG6" t="e">
        <f>AND(#REF!,"AAAAAHs/3SA=")</f>
        <v>#REF!</v>
      </c>
      <c r="AH6" t="e">
        <f>AND(#REF!,"AAAAAHs/3SE=")</f>
        <v>#REF!</v>
      </c>
      <c r="AI6" t="e">
        <f>AND(#REF!,"AAAAAHs/3SI=")</f>
        <v>#REF!</v>
      </c>
      <c r="AJ6" t="e">
        <f>AND(#REF!,"AAAAAHs/3SM=")</f>
        <v>#REF!</v>
      </c>
      <c r="AK6" t="e">
        <f>AND(#REF!,"AAAAAHs/3SQ=")</f>
        <v>#REF!</v>
      </c>
      <c r="AL6" t="e">
        <f>AND(#REF!,"AAAAAHs/3SU=")</f>
        <v>#REF!</v>
      </c>
      <c r="AM6" t="e">
        <f>AND(#REF!,"AAAAAHs/3SY=")</f>
        <v>#REF!</v>
      </c>
      <c r="AN6" t="e">
        <f>AND(#REF!,"AAAAAHs/3Sc=")</f>
        <v>#REF!</v>
      </c>
      <c r="AO6" t="e">
        <f>AND(#REF!,"AAAAAHs/3Sg=")</f>
        <v>#REF!</v>
      </c>
      <c r="AP6" t="e">
        <f>AND(#REF!,"AAAAAHs/3Sk=")</f>
        <v>#REF!</v>
      </c>
      <c r="AQ6" t="e">
        <f>AND(#REF!,"AAAAAHs/3So=")</f>
        <v>#REF!</v>
      </c>
      <c r="AR6" t="e">
        <f>AND(#REF!,"AAAAAHs/3Ss=")</f>
        <v>#REF!</v>
      </c>
      <c r="AS6" t="e">
        <f>AND(#REF!,"AAAAAHs/3Sw=")</f>
        <v>#REF!</v>
      </c>
      <c r="AT6" t="e">
        <f>AND(#REF!,"AAAAAHs/3S0=")</f>
        <v>#REF!</v>
      </c>
      <c r="AU6" t="e">
        <f>AND(#REF!,"AAAAAHs/3S4=")</f>
        <v>#REF!</v>
      </c>
      <c r="AV6" t="e">
        <f>AND(#REF!,"AAAAAHs/3S8=")</f>
        <v>#REF!</v>
      </c>
      <c r="AW6" t="e">
        <f>AND(#REF!,"AAAAAHs/3TA=")</f>
        <v>#REF!</v>
      </c>
      <c r="AX6" t="e">
        <f>AND(#REF!,"AAAAAHs/3TE=")</f>
        <v>#REF!</v>
      </c>
      <c r="AY6" t="e">
        <f>AND(#REF!,"AAAAAHs/3TI=")</f>
        <v>#REF!</v>
      </c>
      <c r="AZ6" t="e">
        <f>IF(#REF!,"AAAAAHs/3TM=",0)</f>
        <v>#REF!</v>
      </c>
      <c r="BA6" t="e">
        <f>AND(#REF!,"AAAAAHs/3TQ=")</f>
        <v>#REF!</v>
      </c>
      <c r="BB6" t="e">
        <f>AND(#REF!,"AAAAAHs/3TU=")</f>
        <v>#REF!</v>
      </c>
      <c r="BC6" t="e">
        <f>AND(#REF!,"AAAAAHs/3TY=")</f>
        <v>#REF!</v>
      </c>
      <c r="BD6" t="e">
        <f>AND(#REF!,"AAAAAHs/3Tc=")</f>
        <v>#REF!</v>
      </c>
      <c r="BE6" t="e">
        <f>AND(#REF!,"AAAAAHs/3Tg=")</f>
        <v>#REF!</v>
      </c>
      <c r="BF6" t="e">
        <f>AND(#REF!,"AAAAAHs/3Tk=")</f>
        <v>#REF!</v>
      </c>
      <c r="BG6" t="e">
        <f>AND(#REF!,"AAAAAHs/3To=")</f>
        <v>#REF!</v>
      </c>
      <c r="BH6" t="e">
        <f>AND(#REF!,"AAAAAHs/3Ts=")</f>
        <v>#REF!</v>
      </c>
      <c r="BI6" t="e">
        <f>AND(#REF!,"AAAAAHs/3Tw=")</f>
        <v>#REF!</v>
      </c>
      <c r="BJ6" t="e">
        <f>AND(#REF!,"AAAAAHs/3T0=")</f>
        <v>#REF!</v>
      </c>
      <c r="BK6" t="e">
        <f>AND(#REF!,"AAAAAHs/3T4=")</f>
        <v>#REF!</v>
      </c>
      <c r="BL6" t="e">
        <f>AND(#REF!,"AAAAAHs/3T8=")</f>
        <v>#REF!</v>
      </c>
      <c r="BM6" t="e">
        <f>AND(#REF!,"AAAAAHs/3UA=")</f>
        <v>#REF!</v>
      </c>
      <c r="BN6" t="e">
        <f>AND(#REF!,"AAAAAHs/3UE=")</f>
        <v>#REF!</v>
      </c>
      <c r="BO6" t="e">
        <f>AND(#REF!,"AAAAAHs/3UI=")</f>
        <v>#REF!</v>
      </c>
      <c r="BP6" t="e">
        <f>AND(#REF!,"AAAAAHs/3UM=")</f>
        <v>#REF!</v>
      </c>
      <c r="BQ6" t="e">
        <f>AND(#REF!,"AAAAAHs/3UQ=")</f>
        <v>#REF!</v>
      </c>
      <c r="BR6" t="e">
        <f>AND(#REF!,"AAAAAHs/3UU=")</f>
        <v>#REF!</v>
      </c>
      <c r="BS6" t="e">
        <f>AND(#REF!,"AAAAAHs/3UY=")</f>
        <v>#REF!</v>
      </c>
      <c r="BT6" t="e">
        <f>AND(#REF!,"AAAAAHs/3Uc=")</f>
        <v>#REF!</v>
      </c>
      <c r="BU6" t="e">
        <f>AND(#REF!,"AAAAAHs/3Ug=")</f>
        <v>#REF!</v>
      </c>
      <c r="BV6" t="e">
        <f>AND(#REF!,"AAAAAHs/3Uk=")</f>
        <v>#REF!</v>
      </c>
      <c r="BW6" t="e">
        <f>IF(#REF!,"AAAAAHs/3Uo=",0)</f>
        <v>#REF!</v>
      </c>
      <c r="BX6" t="e">
        <f>AND(#REF!,"AAAAAHs/3Us=")</f>
        <v>#REF!</v>
      </c>
      <c r="BY6" t="e">
        <f>AND(#REF!,"AAAAAHs/3Uw=")</f>
        <v>#REF!</v>
      </c>
      <c r="BZ6" t="e">
        <f>AND(#REF!,"AAAAAHs/3U0=")</f>
        <v>#REF!</v>
      </c>
      <c r="CA6" t="e">
        <f>AND(#REF!,"AAAAAHs/3U4=")</f>
        <v>#REF!</v>
      </c>
      <c r="CB6" t="e">
        <f>AND(#REF!,"AAAAAHs/3U8=")</f>
        <v>#REF!</v>
      </c>
      <c r="CC6" t="e">
        <f>AND(#REF!,"AAAAAHs/3VA=")</f>
        <v>#REF!</v>
      </c>
      <c r="CD6" t="e">
        <f>AND(#REF!,"AAAAAHs/3VE=")</f>
        <v>#REF!</v>
      </c>
      <c r="CE6" t="e">
        <f>AND(#REF!,"AAAAAHs/3VI=")</f>
        <v>#REF!</v>
      </c>
      <c r="CF6" t="e">
        <f>AND(#REF!,"AAAAAHs/3VM=")</f>
        <v>#REF!</v>
      </c>
      <c r="CG6" t="e">
        <f>AND(#REF!,"AAAAAHs/3VQ=")</f>
        <v>#REF!</v>
      </c>
      <c r="CH6" t="e">
        <f>AND(#REF!,"AAAAAHs/3VU=")</f>
        <v>#REF!</v>
      </c>
      <c r="CI6" t="e">
        <f>AND(#REF!,"AAAAAHs/3VY=")</f>
        <v>#REF!</v>
      </c>
      <c r="CJ6" t="e">
        <f>AND(#REF!,"AAAAAHs/3Vc=")</f>
        <v>#REF!</v>
      </c>
      <c r="CK6" t="e">
        <f>AND(#REF!,"AAAAAHs/3Vg=")</f>
        <v>#REF!</v>
      </c>
      <c r="CL6" t="e">
        <f>AND(#REF!,"AAAAAHs/3Vk=")</f>
        <v>#REF!</v>
      </c>
      <c r="CM6" t="e">
        <f>AND(#REF!,"AAAAAHs/3Vo=")</f>
        <v>#REF!</v>
      </c>
      <c r="CN6" t="e">
        <f>AND(#REF!,"AAAAAHs/3Vs=")</f>
        <v>#REF!</v>
      </c>
      <c r="CO6" t="e">
        <f>AND(#REF!,"AAAAAHs/3Vw=")</f>
        <v>#REF!</v>
      </c>
      <c r="CP6" t="e">
        <f>AND(#REF!,"AAAAAHs/3V0=")</f>
        <v>#REF!</v>
      </c>
      <c r="CQ6" t="e">
        <f>AND(#REF!,"AAAAAHs/3V4=")</f>
        <v>#REF!</v>
      </c>
      <c r="CR6" t="e">
        <f>AND(#REF!,"AAAAAHs/3V8=")</f>
        <v>#REF!</v>
      </c>
      <c r="CS6" t="e">
        <f>AND(#REF!,"AAAAAHs/3WA=")</f>
        <v>#REF!</v>
      </c>
      <c r="CT6" t="e">
        <f>IF(#REF!,"AAAAAHs/3WE=",0)</f>
        <v>#REF!</v>
      </c>
      <c r="CU6" t="e">
        <f>AND(#REF!,"AAAAAHs/3WI=")</f>
        <v>#REF!</v>
      </c>
      <c r="CV6" t="e">
        <f>AND(#REF!,"AAAAAHs/3WM=")</f>
        <v>#REF!</v>
      </c>
      <c r="CW6" t="e">
        <f>AND(#REF!,"AAAAAHs/3WQ=")</f>
        <v>#REF!</v>
      </c>
      <c r="CX6" t="e">
        <f>AND(#REF!,"AAAAAHs/3WU=")</f>
        <v>#REF!</v>
      </c>
      <c r="CY6" t="e">
        <f>AND(#REF!,"AAAAAHs/3WY=")</f>
        <v>#REF!</v>
      </c>
      <c r="CZ6" t="e">
        <f>AND(#REF!,"AAAAAHs/3Wc=")</f>
        <v>#REF!</v>
      </c>
      <c r="DA6" t="e">
        <f>AND(#REF!,"AAAAAHs/3Wg=")</f>
        <v>#REF!</v>
      </c>
      <c r="DB6" t="e">
        <f>AND(#REF!,"AAAAAHs/3Wk=")</f>
        <v>#REF!</v>
      </c>
      <c r="DC6" t="e">
        <f>AND(#REF!,"AAAAAHs/3Wo=")</f>
        <v>#REF!</v>
      </c>
      <c r="DD6" t="e">
        <f>AND(#REF!,"AAAAAHs/3Ws=")</f>
        <v>#REF!</v>
      </c>
      <c r="DE6" t="e">
        <f>AND(#REF!,"AAAAAHs/3Ww=")</f>
        <v>#REF!</v>
      </c>
      <c r="DF6" t="e">
        <f>AND(#REF!,"AAAAAHs/3W0=")</f>
        <v>#REF!</v>
      </c>
      <c r="DG6" t="e">
        <f>AND(#REF!,"AAAAAHs/3W4=")</f>
        <v>#REF!</v>
      </c>
      <c r="DH6" t="e">
        <f>AND(#REF!,"AAAAAHs/3W8=")</f>
        <v>#REF!</v>
      </c>
      <c r="DI6" t="e">
        <f>AND(#REF!,"AAAAAHs/3XA=")</f>
        <v>#REF!</v>
      </c>
      <c r="DJ6" t="e">
        <f>AND(#REF!,"AAAAAHs/3XE=")</f>
        <v>#REF!</v>
      </c>
      <c r="DK6" t="e">
        <f>AND(#REF!,"AAAAAHs/3XI=")</f>
        <v>#REF!</v>
      </c>
      <c r="DL6" t="e">
        <f>AND(#REF!,"AAAAAHs/3XM=")</f>
        <v>#REF!</v>
      </c>
      <c r="DM6" t="e">
        <f>AND(#REF!,"AAAAAHs/3XQ=")</f>
        <v>#REF!</v>
      </c>
      <c r="DN6" t="e">
        <f>AND(#REF!,"AAAAAHs/3XU=")</f>
        <v>#REF!</v>
      </c>
      <c r="DO6" t="e">
        <f>AND(#REF!,"AAAAAHs/3XY=")</f>
        <v>#REF!</v>
      </c>
      <c r="DP6" t="e">
        <f>AND(#REF!,"AAAAAHs/3Xc=")</f>
        <v>#REF!</v>
      </c>
      <c r="DQ6" t="e">
        <f>IF(#REF!,"AAAAAHs/3Xg=",0)</f>
        <v>#REF!</v>
      </c>
      <c r="DR6" t="e">
        <f>AND(#REF!,"AAAAAHs/3Xk=")</f>
        <v>#REF!</v>
      </c>
      <c r="DS6" t="e">
        <f>AND(#REF!,"AAAAAHs/3Xo=")</f>
        <v>#REF!</v>
      </c>
      <c r="DT6" t="e">
        <f>AND(#REF!,"AAAAAHs/3Xs=")</f>
        <v>#REF!</v>
      </c>
      <c r="DU6" t="e">
        <f>AND(#REF!,"AAAAAHs/3Xw=")</f>
        <v>#REF!</v>
      </c>
      <c r="DV6" t="e">
        <f>AND(#REF!,"AAAAAHs/3X0=")</f>
        <v>#REF!</v>
      </c>
      <c r="DW6" t="e">
        <f>AND(#REF!,"AAAAAHs/3X4=")</f>
        <v>#REF!</v>
      </c>
      <c r="DX6" t="e">
        <f>AND(#REF!,"AAAAAHs/3X8=")</f>
        <v>#REF!</v>
      </c>
      <c r="DY6" t="e">
        <f>AND(#REF!,"AAAAAHs/3YA=")</f>
        <v>#REF!</v>
      </c>
      <c r="DZ6" t="e">
        <f>AND(#REF!,"AAAAAHs/3YE=")</f>
        <v>#REF!</v>
      </c>
      <c r="EA6" t="e">
        <f>AND(#REF!,"AAAAAHs/3YI=")</f>
        <v>#REF!</v>
      </c>
      <c r="EB6" t="e">
        <f>AND(#REF!,"AAAAAHs/3YM=")</f>
        <v>#REF!</v>
      </c>
      <c r="EC6" t="e">
        <f>AND(#REF!,"AAAAAHs/3YQ=")</f>
        <v>#REF!</v>
      </c>
      <c r="ED6" t="e">
        <f>AND(#REF!,"AAAAAHs/3YU=")</f>
        <v>#REF!</v>
      </c>
      <c r="EE6" t="e">
        <f>AND(#REF!,"AAAAAHs/3YY=")</f>
        <v>#REF!</v>
      </c>
      <c r="EF6" t="e">
        <f>AND(#REF!,"AAAAAHs/3Yc=")</f>
        <v>#REF!</v>
      </c>
      <c r="EG6" t="e">
        <f>AND(#REF!,"AAAAAHs/3Yg=")</f>
        <v>#REF!</v>
      </c>
      <c r="EH6" t="e">
        <f>AND(#REF!,"AAAAAHs/3Yk=")</f>
        <v>#REF!</v>
      </c>
      <c r="EI6" t="e">
        <f>AND(#REF!,"AAAAAHs/3Yo=")</f>
        <v>#REF!</v>
      </c>
      <c r="EJ6" t="e">
        <f>AND(#REF!,"AAAAAHs/3Ys=")</f>
        <v>#REF!</v>
      </c>
      <c r="EK6" t="e">
        <f>AND(#REF!,"AAAAAHs/3Yw=")</f>
        <v>#REF!</v>
      </c>
      <c r="EL6" t="e">
        <f>AND(#REF!,"AAAAAHs/3Y0=")</f>
        <v>#REF!</v>
      </c>
      <c r="EM6" t="e">
        <f>AND(#REF!,"AAAAAHs/3Y4=")</f>
        <v>#REF!</v>
      </c>
      <c r="EN6" t="e">
        <f>IF(#REF!,"AAAAAHs/3Y8=",0)</f>
        <v>#REF!</v>
      </c>
      <c r="EO6" t="e">
        <f>AND(#REF!,"AAAAAHs/3ZA=")</f>
        <v>#REF!</v>
      </c>
      <c r="EP6" t="e">
        <f>AND(#REF!,"AAAAAHs/3ZE=")</f>
        <v>#REF!</v>
      </c>
      <c r="EQ6" t="e">
        <f>AND(#REF!,"AAAAAHs/3ZI=")</f>
        <v>#REF!</v>
      </c>
      <c r="ER6" t="e">
        <f>AND(#REF!,"AAAAAHs/3ZM=")</f>
        <v>#REF!</v>
      </c>
      <c r="ES6" t="e">
        <f>AND(#REF!,"AAAAAHs/3ZQ=")</f>
        <v>#REF!</v>
      </c>
      <c r="ET6" t="e">
        <f>AND(#REF!,"AAAAAHs/3ZU=")</f>
        <v>#REF!</v>
      </c>
      <c r="EU6" t="e">
        <f>AND(#REF!,"AAAAAHs/3ZY=")</f>
        <v>#REF!</v>
      </c>
      <c r="EV6" t="e">
        <f>AND(#REF!,"AAAAAHs/3Zc=")</f>
        <v>#REF!</v>
      </c>
      <c r="EW6" t="e">
        <f>AND(#REF!,"AAAAAHs/3Zg=")</f>
        <v>#REF!</v>
      </c>
      <c r="EX6" t="e">
        <f>AND(#REF!,"AAAAAHs/3Zk=")</f>
        <v>#REF!</v>
      </c>
      <c r="EY6" t="e">
        <f>AND(#REF!,"AAAAAHs/3Zo=")</f>
        <v>#REF!</v>
      </c>
      <c r="EZ6" t="e">
        <f>AND(#REF!,"AAAAAHs/3Zs=")</f>
        <v>#REF!</v>
      </c>
      <c r="FA6" t="e">
        <f>AND(#REF!,"AAAAAHs/3Zw=")</f>
        <v>#REF!</v>
      </c>
      <c r="FB6" t="e">
        <f>AND(#REF!,"AAAAAHs/3Z0=")</f>
        <v>#REF!</v>
      </c>
      <c r="FC6" t="e">
        <f>AND(#REF!,"AAAAAHs/3Z4=")</f>
        <v>#REF!</v>
      </c>
      <c r="FD6" t="e">
        <f>AND(#REF!,"AAAAAHs/3Z8=")</f>
        <v>#REF!</v>
      </c>
      <c r="FE6" t="e">
        <f>AND(#REF!,"AAAAAHs/3aA=")</f>
        <v>#REF!</v>
      </c>
      <c r="FF6" t="e">
        <f>AND(#REF!,"AAAAAHs/3aE=")</f>
        <v>#REF!</v>
      </c>
      <c r="FG6" t="e">
        <f>AND(#REF!,"AAAAAHs/3aI=")</f>
        <v>#REF!</v>
      </c>
      <c r="FH6" t="e">
        <f>AND(#REF!,"AAAAAHs/3aM=")</f>
        <v>#REF!</v>
      </c>
      <c r="FI6" t="e">
        <f>AND(#REF!,"AAAAAHs/3aQ=")</f>
        <v>#REF!</v>
      </c>
      <c r="FJ6" t="e">
        <f>AND(#REF!,"AAAAAHs/3aU=")</f>
        <v>#REF!</v>
      </c>
      <c r="FK6" t="e">
        <f>IF(#REF!,"AAAAAHs/3aY=",0)</f>
        <v>#REF!</v>
      </c>
      <c r="FL6" t="e">
        <f>AND(#REF!,"AAAAAHs/3ac=")</f>
        <v>#REF!</v>
      </c>
      <c r="FM6" t="e">
        <f>AND(#REF!,"AAAAAHs/3ag=")</f>
        <v>#REF!</v>
      </c>
      <c r="FN6" t="e">
        <f>AND(#REF!,"AAAAAHs/3ak=")</f>
        <v>#REF!</v>
      </c>
      <c r="FO6" t="e">
        <f>AND(#REF!,"AAAAAHs/3ao=")</f>
        <v>#REF!</v>
      </c>
      <c r="FP6" t="e">
        <f>AND(#REF!,"AAAAAHs/3as=")</f>
        <v>#REF!</v>
      </c>
      <c r="FQ6" t="e">
        <f>AND(#REF!,"AAAAAHs/3aw=")</f>
        <v>#REF!</v>
      </c>
      <c r="FR6" t="e">
        <f>AND(#REF!,"AAAAAHs/3a0=")</f>
        <v>#REF!</v>
      </c>
      <c r="FS6" t="e">
        <f>AND(#REF!,"AAAAAHs/3a4=")</f>
        <v>#REF!</v>
      </c>
      <c r="FT6" t="e">
        <f>AND(#REF!,"AAAAAHs/3a8=")</f>
        <v>#REF!</v>
      </c>
      <c r="FU6" t="e">
        <f>AND(#REF!,"AAAAAHs/3bA=")</f>
        <v>#REF!</v>
      </c>
      <c r="FV6" t="e">
        <f>AND(#REF!,"AAAAAHs/3bE=")</f>
        <v>#REF!</v>
      </c>
      <c r="FW6" t="e">
        <f>AND(#REF!,"AAAAAHs/3bI=")</f>
        <v>#REF!</v>
      </c>
      <c r="FX6" t="e">
        <f>AND(#REF!,"AAAAAHs/3bM=")</f>
        <v>#REF!</v>
      </c>
      <c r="FY6" t="e">
        <f>AND(#REF!,"AAAAAHs/3bQ=")</f>
        <v>#REF!</v>
      </c>
      <c r="FZ6" t="e">
        <f>AND(#REF!,"AAAAAHs/3bU=")</f>
        <v>#REF!</v>
      </c>
      <c r="GA6" t="e">
        <f>AND(#REF!,"AAAAAHs/3bY=")</f>
        <v>#REF!</v>
      </c>
      <c r="GB6" t="e">
        <f>AND(#REF!,"AAAAAHs/3bc=")</f>
        <v>#REF!</v>
      </c>
      <c r="GC6" t="e">
        <f>AND(#REF!,"AAAAAHs/3bg=")</f>
        <v>#REF!</v>
      </c>
      <c r="GD6" t="e">
        <f>AND(#REF!,"AAAAAHs/3bk=")</f>
        <v>#REF!</v>
      </c>
      <c r="GE6" t="e">
        <f>AND(#REF!,"AAAAAHs/3bo=")</f>
        <v>#REF!</v>
      </c>
      <c r="GF6" t="e">
        <f>AND(#REF!,"AAAAAHs/3bs=")</f>
        <v>#REF!</v>
      </c>
      <c r="GG6" t="e">
        <f>AND(#REF!,"AAAAAHs/3bw=")</f>
        <v>#REF!</v>
      </c>
      <c r="GH6" t="e">
        <f>IF(#REF!,"AAAAAHs/3b0=",0)</f>
        <v>#REF!</v>
      </c>
      <c r="GI6" t="e">
        <f>AND(#REF!,"AAAAAHs/3b4=")</f>
        <v>#REF!</v>
      </c>
      <c r="GJ6" t="e">
        <f>AND(#REF!,"AAAAAHs/3b8=")</f>
        <v>#REF!</v>
      </c>
      <c r="GK6" t="e">
        <f>AND(#REF!,"AAAAAHs/3cA=")</f>
        <v>#REF!</v>
      </c>
      <c r="GL6" t="e">
        <f>IF(#REF!,"AAAAAHs/3cE=",0)</f>
        <v>#REF!</v>
      </c>
      <c r="GM6" t="e">
        <f>AND(#REF!,"AAAAAHs/3cI=")</f>
        <v>#REF!</v>
      </c>
      <c r="GN6" t="e">
        <f>AND(#REF!,"AAAAAHs/3cM=")</f>
        <v>#REF!</v>
      </c>
      <c r="GO6" t="e">
        <f>AND(#REF!,"AAAAAHs/3cQ=")</f>
        <v>#REF!</v>
      </c>
      <c r="GP6" t="e">
        <f>IF(#REF!,"AAAAAHs/3cU=",0)</f>
        <v>#REF!</v>
      </c>
      <c r="GQ6" t="e">
        <f>AND(#REF!,"AAAAAHs/3cY=")</f>
        <v>#REF!</v>
      </c>
      <c r="GR6" t="e">
        <f>AND(#REF!,"AAAAAHs/3cc=")</f>
        <v>#REF!</v>
      </c>
      <c r="GS6" t="e">
        <f>AND(#REF!,"AAAAAHs/3cg=")</f>
        <v>#REF!</v>
      </c>
      <c r="GT6" t="e">
        <f>IF(#REF!,"AAAAAHs/3ck=",0)</f>
        <v>#REF!</v>
      </c>
      <c r="GU6" t="e">
        <f>AND(#REF!,"AAAAAHs/3co=")</f>
        <v>#REF!</v>
      </c>
      <c r="GV6" t="e">
        <f>AND(#REF!,"AAAAAHs/3cs=")</f>
        <v>#REF!</v>
      </c>
      <c r="GW6" t="e">
        <f>AND(#REF!,"AAAAAHs/3cw=")</f>
        <v>#REF!</v>
      </c>
      <c r="GX6" t="e">
        <f>IF(#REF!,"AAAAAHs/3c0=",0)</f>
        <v>#REF!</v>
      </c>
      <c r="GY6" t="e">
        <f>AND(#REF!,"AAAAAHs/3c4=")</f>
        <v>#REF!</v>
      </c>
      <c r="GZ6" t="e">
        <f>AND(#REF!,"AAAAAHs/3c8=")</f>
        <v>#REF!</v>
      </c>
      <c r="HA6" t="e">
        <f>AND(#REF!,"AAAAAHs/3dA=")</f>
        <v>#REF!</v>
      </c>
      <c r="HB6" t="e">
        <f>IF(#REF!,"AAAAAHs/3dE=",0)</f>
        <v>#REF!</v>
      </c>
      <c r="HC6" t="e">
        <f>AND(#REF!,"AAAAAHs/3dI=")</f>
        <v>#REF!</v>
      </c>
      <c r="HD6" t="e">
        <f>AND(#REF!,"AAAAAHs/3dM=")</f>
        <v>#REF!</v>
      </c>
      <c r="HE6" t="e">
        <f>AND(#REF!,"AAAAAHs/3dQ=")</f>
        <v>#REF!</v>
      </c>
      <c r="HF6" t="e">
        <f>IF(#REF!,"AAAAAHs/3dU=",0)</f>
        <v>#REF!</v>
      </c>
      <c r="HG6" t="e">
        <f>AND(#REF!,"AAAAAHs/3dY=")</f>
        <v>#REF!</v>
      </c>
      <c r="HH6" t="e">
        <f>AND(#REF!,"AAAAAHs/3dc=")</f>
        <v>#REF!</v>
      </c>
      <c r="HI6" t="e">
        <f>AND(#REF!,"AAAAAHs/3dg=")</f>
        <v>#REF!</v>
      </c>
      <c r="HJ6" t="e">
        <f>IF(#REF!,"AAAAAHs/3dk=",0)</f>
        <v>#REF!</v>
      </c>
      <c r="HK6" t="e">
        <f>AND(#REF!,"AAAAAHs/3do=")</f>
        <v>#REF!</v>
      </c>
      <c r="HL6" t="e">
        <f>AND(#REF!,"AAAAAHs/3ds=")</f>
        <v>#REF!</v>
      </c>
      <c r="HM6" t="e">
        <f>AND(#REF!,"AAAAAHs/3dw=")</f>
        <v>#REF!</v>
      </c>
      <c r="HN6" t="e">
        <f>IF(#REF!,"AAAAAHs/3d0=",0)</f>
        <v>#REF!</v>
      </c>
      <c r="HO6" t="e">
        <f>AND(#REF!,"AAAAAHs/3d4=")</f>
        <v>#REF!</v>
      </c>
      <c r="HP6" t="e">
        <f>AND(#REF!,"AAAAAHs/3d8=")</f>
        <v>#REF!</v>
      </c>
      <c r="HQ6" t="e">
        <f>AND(#REF!,"AAAAAHs/3eA=")</f>
        <v>#REF!</v>
      </c>
      <c r="HR6" t="e">
        <f>IF(#REF!,"AAAAAHs/3eE=",0)</f>
        <v>#REF!</v>
      </c>
      <c r="HS6" t="e">
        <f>AND(#REF!,"AAAAAHs/3eI=")</f>
        <v>#REF!</v>
      </c>
      <c r="HT6" t="e">
        <f>AND(#REF!,"AAAAAHs/3eM=")</f>
        <v>#REF!</v>
      </c>
      <c r="HU6" t="e">
        <f>AND(#REF!,"AAAAAHs/3eQ=")</f>
        <v>#REF!</v>
      </c>
      <c r="HV6" t="e">
        <f>IF(#REF!,"AAAAAHs/3eU=",0)</f>
        <v>#REF!</v>
      </c>
      <c r="HW6" t="e">
        <f>AND(#REF!,"AAAAAHs/3eY=")</f>
        <v>#REF!</v>
      </c>
      <c r="HX6" t="e">
        <f>AND(#REF!,"AAAAAHs/3ec=")</f>
        <v>#REF!</v>
      </c>
      <c r="HY6" t="e">
        <f>AND(#REF!,"AAAAAHs/3eg=")</f>
        <v>#REF!</v>
      </c>
      <c r="HZ6" t="e">
        <f>IF(#REF!,"AAAAAHs/3ek=",0)</f>
        <v>#REF!</v>
      </c>
      <c r="IA6" t="e">
        <f>AND(#REF!,"AAAAAHs/3eo=")</f>
        <v>#REF!</v>
      </c>
      <c r="IB6" t="e">
        <f>AND(#REF!,"AAAAAHs/3es=")</f>
        <v>#REF!</v>
      </c>
      <c r="IC6" t="e">
        <f>AND(#REF!,"AAAAAHs/3ew=")</f>
        <v>#REF!</v>
      </c>
      <c r="ID6" t="e">
        <f>IF(#REF!,"AAAAAHs/3e0=",0)</f>
        <v>#REF!</v>
      </c>
      <c r="IE6" t="e">
        <f>AND(#REF!,"AAAAAHs/3e4=")</f>
        <v>#REF!</v>
      </c>
      <c r="IF6" t="e">
        <f>AND(#REF!,"AAAAAHs/3e8=")</f>
        <v>#REF!</v>
      </c>
      <c r="IG6" t="e">
        <f>AND(#REF!,"AAAAAHs/3fA=")</f>
        <v>#REF!</v>
      </c>
      <c r="IH6" t="e">
        <f>IF(#REF!,"AAAAAHs/3fE=",0)</f>
        <v>#REF!</v>
      </c>
      <c r="II6" t="e">
        <f>AND(#REF!,"AAAAAHs/3fI=")</f>
        <v>#REF!</v>
      </c>
      <c r="IJ6" t="e">
        <f>AND(#REF!,"AAAAAHs/3fM=")</f>
        <v>#REF!</v>
      </c>
      <c r="IK6" t="e">
        <f>AND(#REF!,"AAAAAHs/3fQ=")</f>
        <v>#REF!</v>
      </c>
      <c r="IL6" t="e">
        <f>IF(#REF!,"AAAAAHs/3fU=",0)</f>
        <v>#REF!</v>
      </c>
      <c r="IM6" t="e">
        <f>AND(#REF!,"AAAAAHs/3fY=")</f>
        <v>#REF!</v>
      </c>
      <c r="IN6" t="e">
        <f>AND(#REF!,"AAAAAHs/3fc=")</f>
        <v>#REF!</v>
      </c>
      <c r="IO6" t="e">
        <f>AND(#REF!,"AAAAAHs/3fg=")</f>
        <v>#REF!</v>
      </c>
      <c r="IP6" t="e">
        <f>IF(#REF!,"AAAAAHs/3fk=",0)</f>
        <v>#REF!</v>
      </c>
      <c r="IQ6" t="e">
        <f>AND(#REF!,"AAAAAHs/3fo=")</f>
        <v>#REF!</v>
      </c>
      <c r="IR6" t="e">
        <f>AND(#REF!,"AAAAAHs/3fs=")</f>
        <v>#REF!</v>
      </c>
      <c r="IS6" t="e">
        <f>AND(#REF!,"AAAAAHs/3fw=")</f>
        <v>#REF!</v>
      </c>
      <c r="IT6" t="e">
        <f>IF(#REF!,"AAAAAHs/3f0=",0)</f>
        <v>#REF!</v>
      </c>
      <c r="IU6" t="e">
        <f>AND(#REF!,"AAAAAHs/3f4=")</f>
        <v>#REF!</v>
      </c>
      <c r="IV6" t="e">
        <f>AND(#REF!,"AAAAAHs/3f8=")</f>
        <v>#REF!</v>
      </c>
    </row>
    <row r="7" spans="1:256" x14ac:dyDescent="0.25">
      <c r="A7" t="e">
        <f>AND(#REF!,"AAAAAG//XwA=")</f>
        <v>#REF!</v>
      </c>
      <c r="B7" t="e">
        <f>IF(#REF!,"AAAAAG//XwE=",0)</f>
        <v>#REF!</v>
      </c>
      <c r="C7" t="e">
        <f>IF(#REF!,"AAAAAG//XwI=",0)</f>
        <v>#REF!</v>
      </c>
      <c r="D7" t="e">
        <f>IF(#REF!,"AAAAAG//XwM=",0)</f>
        <v>#REF!</v>
      </c>
      <c r="E7" t="e">
        <f>IF(#REF!,"AAAAAG//XwQ=",0)</f>
        <v>#REF!</v>
      </c>
      <c r="F7" t="e">
        <f>IF(#REF!,"AAAAAG//XwU=",0)</f>
        <v>#REF!</v>
      </c>
      <c r="G7" t="e">
        <f>IF(#REF!,"AAAAAG//XwY=",0)</f>
        <v>#REF!</v>
      </c>
      <c r="H7" t="e">
        <f>IF(#REF!,"AAAAAG//Xwc=",0)</f>
        <v>#REF!</v>
      </c>
      <c r="I7" t="e">
        <f>IF(#REF!,"AAAAAG//Xwg=",0)</f>
        <v>#REF!</v>
      </c>
      <c r="J7" t="e">
        <f>IF(#REF!,"AAAAAG//Xwk=",0)</f>
        <v>#REF!</v>
      </c>
      <c r="K7" t="e">
        <f>IF(#REF!,"AAAAAG//Xwo=",0)</f>
        <v>#REF!</v>
      </c>
      <c r="L7" t="e">
        <f>IF(#REF!,"AAAAAG//Xws=",0)</f>
        <v>#REF!</v>
      </c>
      <c r="M7" t="e">
        <f>IF(#REF!,"AAAAAG//Xww=",0)</f>
        <v>#REF!</v>
      </c>
      <c r="N7" t="e">
        <f>IF(#REF!,"AAAAAG//Xw0=",0)</f>
        <v>#REF!</v>
      </c>
      <c r="O7" t="e">
        <f>IF(#REF!,"AAAAAG//Xw4=",0)</f>
        <v>#REF!</v>
      </c>
      <c r="P7" t="e">
        <f>IF(#REF!,"AAAAAG//Xw8=",0)</f>
        <v>#REF!</v>
      </c>
      <c r="Q7" t="e">
        <f>IF(#REF!,"AAAAAG//XxA=",0)</f>
        <v>#REF!</v>
      </c>
      <c r="R7" t="e">
        <f>IF(#REF!,"AAAAAG//XxE=",0)</f>
        <v>#REF!</v>
      </c>
      <c r="S7" t="e">
        <f>IF(#REF!,"AAAAAG//XxI=",0)</f>
        <v>#REF!</v>
      </c>
      <c r="T7" t="e">
        <f>IF(#REF!,"AAAAAG//XxM=",0)</f>
        <v>#REF!</v>
      </c>
      <c r="U7" t="e">
        <f>IF(#REF!,"AAAAAG//XxQ=",0)</f>
        <v>#REF!</v>
      </c>
      <c r="V7" t="e">
        <f>IF(#REF!,"AAAAAG//XxU=",0)</f>
        <v>#REF!</v>
      </c>
      <c r="W7" t="e">
        <f>IF(#REF!,"AAAAAG//XxY=",0)</f>
        <v>#REF!</v>
      </c>
      <c r="X7" t="e">
        <f>IF(#REF!,"AAAAAG//Xxc=",0)</f>
        <v>#REF!</v>
      </c>
      <c r="Y7" t="e">
        <f>IF(#REF!,"AAAAAG//Xxg=",0)</f>
        <v>#REF!</v>
      </c>
      <c r="Z7" t="e">
        <f>AND(#REF!,"AAAAAG//Xxk=")</f>
        <v>#REF!</v>
      </c>
      <c r="AA7" t="e">
        <f>AND(#REF!,"AAAAAG//Xxo=")</f>
        <v>#REF!</v>
      </c>
      <c r="AB7" t="e">
        <f>AND(#REF!,"AAAAAG//Xxs=")</f>
        <v>#REF!</v>
      </c>
      <c r="AC7" t="e">
        <f>AND(#REF!,"AAAAAG//Xxw=")</f>
        <v>#REF!</v>
      </c>
      <c r="AD7" t="e">
        <f>AND(#REF!,"AAAAAG//Xx0=")</f>
        <v>#REF!</v>
      </c>
      <c r="AE7" t="e">
        <f>AND(#REF!,"AAAAAG//Xx4=")</f>
        <v>#REF!</v>
      </c>
      <c r="AF7" t="e">
        <f>AND(#REF!,"AAAAAG//Xx8=")</f>
        <v>#REF!</v>
      </c>
      <c r="AG7" t="e">
        <f>AND(#REF!,"AAAAAG//XyA=")</f>
        <v>#REF!</v>
      </c>
      <c r="AH7" t="e">
        <f>AND(#REF!,"AAAAAG//XyE=")</f>
        <v>#REF!</v>
      </c>
      <c r="AI7" t="e">
        <f>AND(#REF!,"AAAAAG//XyI=")</f>
        <v>#REF!</v>
      </c>
      <c r="AJ7" t="e">
        <f>AND(#REF!,"AAAAAG//XyM=")</f>
        <v>#REF!</v>
      </c>
      <c r="AK7" t="e">
        <f>AND(#REF!,"AAAAAG//XyQ=")</f>
        <v>#REF!</v>
      </c>
      <c r="AL7" t="e">
        <f>AND(#REF!,"AAAAAG//XyU=")</f>
        <v>#REF!</v>
      </c>
      <c r="AM7" t="e">
        <f>AND(#REF!,"AAAAAG//XyY=")</f>
        <v>#REF!</v>
      </c>
      <c r="AN7" t="e">
        <f>AND(#REF!,"AAAAAG//Xyc=")</f>
        <v>#REF!</v>
      </c>
      <c r="AO7" t="e">
        <f>AND(#REF!,"AAAAAG//Xyg=")</f>
        <v>#REF!</v>
      </c>
      <c r="AP7" t="e">
        <f>AND(#REF!,"AAAAAG//Xyk=")</f>
        <v>#REF!</v>
      </c>
      <c r="AQ7" t="e">
        <f>AND(#REF!,"AAAAAG//Xyo=")</f>
        <v>#REF!</v>
      </c>
      <c r="AR7" t="e">
        <f>AND(#REF!,"AAAAAG//Xys=")</f>
        <v>#REF!</v>
      </c>
      <c r="AS7" t="e">
        <f>AND(#REF!,"AAAAAG//Xyw=")</f>
        <v>#REF!</v>
      </c>
      <c r="AT7" t="e">
        <f>AND(#REF!,"AAAAAG//Xy0=")</f>
        <v>#REF!</v>
      </c>
      <c r="AU7" t="e">
        <f>AND(#REF!,"AAAAAG//Xy4=")</f>
        <v>#REF!</v>
      </c>
      <c r="AV7" t="e">
        <f>IF(#REF!,"AAAAAG//Xy8=",0)</f>
        <v>#REF!</v>
      </c>
      <c r="AW7" t="e">
        <f>AND(#REF!,"AAAAAG//XzA=")</f>
        <v>#REF!</v>
      </c>
      <c r="AX7" t="e">
        <f>AND(#REF!,"AAAAAG//XzE=")</f>
        <v>#REF!</v>
      </c>
      <c r="AY7" t="e">
        <f>AND(#REF!,"AAAAAG//XzI=")</f>
        <v>#REF!</v>
      </c>
      <c r="AZ7" t="e">
        <f>AND(#REF!,"AAAAAG//XzM=")</f>
        <v>#REF!</v>
      </c>
      <c r="BA7" t="e">
        <f>AND(#REF!,"AAAAAG//XzQ=")</f>
        <v>#REF!</v>
      </c>
      <c r="BB7" t="e">
        <f>AND(#REF!,"AAAAAG//XzU=")</f>
        <v>#REF!</v>
      </c>
      <c r="BC7" t="e">
        <f>AND(#REF!,"AAAAAG//XzY=")</f>
        <v>#REF!</v>
      </c>
      <c r="BD7" t="e">
        <f>AND(#REF!,"AAAAAG//Xzc=")</f>
        <v>#REF!</v>
      </c>
      <c r="BE7" t="e">
        <f>AND(#REF!,"AAAAAG//Xzg=")</f>
        <v>#REF!</v>
      </c>
      <c r="BF7" t="e">
        <f>AND(#REF!,"AAAAAG//Xzk=")</f>
        <v>#REF!</v>
      </c>
      <c r="BG7" t="e">
        <f>AND(#REF!,"AAAAAG//Xzo=")</f>
        <v>#REF!</v>
      </c>
      <c r="BH7" t="e">
        <f>AND(#REF!,"AAAAAG//Xzs=")</f>
        <v>#REF!</v>
      </c>
      <c r="BI7" t="e">
        <f>AND(#REF!,"AAAAAG//Xzw=")</f>
        <v>#REF!</v>
      </c>
      <c r="BJ7" t="e">
        <f>AND(#REF!,"AAAAAG//Xz0=")</f>
        <v>#REF!</v>
      </c>
      <c r="BK7" t="e">
        <f>AND(#REF!,"AAAAAG//Xz4=")</f>
        <v>#REF!</v>
      </c>
      <c r="BL7" t="e">
        <f>AND(#REF!,"AAAAAG//Xz8=")</f>
        <v>#REF!</v>
      </c>
      <c r="BM7" t="e">
        <f>AND(#REF!,"AAAAAG//X0A=")</f>
        <v>#REF!</v>
      </c>
      <c r="BN7" t="e">
        <f>AND(#REF!,"AAAAAG//X0E=")</f>
        <v>#REF!</v>
      </c>
      <c r="BO7" t="e">
        <f>AND(#REF!,"AAAAAG//X0I=")</f>
        <v>#REF!</v>
      </c>
      <c r="BP7" t="e">
        <f>AND(#REF!,"AAAAAG//X0M=")</f>
        <v>#REF!</v>
      </c>
      <c r="BQ7" t="e">
        <f>AND(#REF!,"AAAAAG//X0Q=")</f>
        <v>#REF!</v>
      </c>
      <c r="BR7" t="e">
        <f>AND(#REF!,"AAAAAG//X0U=")</f>
        <v>#REF!</v>
      </c>
      <c r="BS7" t="e">
        <f>IF(#REF!,"AAAAAG//X0Y=",0)</f>
        <v>#REF!</v>
      </c>
      <c r="BT7" t="e">
        <f>AND(#REF!,"AAAAAG//X0c=")</f>
        <v>#REF!</v>
      </c>
      <c r="BU7" t="e">
        <f>AND(#REF!,"AAAAAG//X0g=")</f>
        <v>#REF!</v>
      </c>
      <c r="BV7" t="e">
        <f>AND(#REF!,"AAAAAG//X0k=")</f>
        <v>#REF!</v>
      </c>
      <c r="BW7" t="e">
        <f>AND(#REF!,"AAAAAG//X0o=")</f>
        <v>#REF!</v>
      </c>
      <c r="BX7" t="e">
        <f>AND(#REF!,"AAAAAG//X0s=")</f>
        <v>#REF!</v>
      </c>
      <c r="BY7" t="e">
        <f>AND(#REF!,"AAAAAG//X0w=")</f>
        <v>#REF!</v>
      </c>
      <c r="BZ7" t="e">
        <f>AND(#REF!,"AAAAAG//X00=")</f>
        <v>#REF!</v>
      </c>
      <c r="CA7" t="e">
        <f>AND(#REF!,"AAAAAG//X04=")</f>
        <v>#REF!</v>
      </c>
      <c r="CB7" t="e">
        <f>AND(#REF!,"AAAAAG//X08=")</f>
        <v>#REF!</v>
      </c>
      <c r="CC7" t="e">
        <f>AND(#REF!,"AAAAAG//X1A=")</f>
        <v>#REF!</v>
      </c>
      <c r="CD7" t="e">
        <f>AND(#REF!,"AAAAAG//X1E=")</f>
        <v>#REF!</v>
      </c>
      <c r="CE7" t="e">
        <f>AND(#REF!,"AAAAAG//X1I=")</f>
        <v>#REF!</v>
      </c>
      <c r="CF7" t="e">
        <f>AND(#REF!,"AAAAAG//X1M=")</f>
        <v>#REF!</v>
      </c>
      <c r="CG7" t="e">
        <f>AND(#REF!,"AAAAAG//X1Q=")</f>
        <v>#REF!</v>
      </c>
      <c r="CH7" t="e">
        <f>AND(#REF!,"AAAAAG//X1U=")</f>
        <v>#REF!</v>
      </c>
      <c r="CI7" t="e">
        <f>AND(#REF!,"AAAAAG//X1Y=")</f>
        <v>#REF!</v>
      </c>
      <c r="CJ7" t="e">
        <f>AND(#REF!,"AAAAAG//X1c=")</f>
        <v>#REF!</v>
      </c>
      <c r="CK7" t="e">
        <f>AND(#REF!,"AAAAAG//X1g=")</f>
        <v>#REF!</v>
      </c>
      <c r="CL7" t="e">
        <f>AND(#REF!,"AAAAAG//X1k=")</f>
        <v>#REF!</v>
      </c>
      <c r="CM7" t="e">
        <f>AND(#REF!,"AAAAAG//X1o=")</f>
        <v>#REF!</v>
      </c>
      <c r="CN7" t="e">
        <f>AND(#REF!,"AAAAAG//X1s=")</f>
        <v>#REF!</v>
      </c>
      <c r="CO7" t="e">
        <f>AND(#REF!,"AAAAAG//X1w=")</f>
        <v>#REF!</v>
      </c>
      <c r="CP7" t="e">
        <f>IF(#REF!,"AAAAAG//X10=",0)</f>
        <v>#REF!</v>
      </c>
      <c r="CQ7" t="e">
        <f>AND(#REF!,"AAAAAG//X14=")</f>
        <v>#REF!</v>
      </c>
      <c r="CR7" t="e">
        <f>AND(#REF!,"AAAAAG//X18=")</f>
        <v>#REF!</v>
      </c>
      <c r="CS7" t="e">
        <f>AND(#REF!,"AAAAAG//X2A=")</f>
        <v>#REF!</v>
      </c>
      <c r="CT7" t="e">
        <f>AND(#REF!,"AAAAAG//X2E=")</f>
        <v>#REF!</v>
      </c>
      <c r="CU7" t="e">
        <f>AND(#REF!,"AAAAAG//X2I=")</f>
        <v>#REF!</v>
      </c>
      <c r="CV7" t="e">
        <f>AND(#REF!,"AAAAAG//X2M=")</f>
        <v>#REF!</v>
      </c>
      <c r="CW7" t="e">
        <f>AND(#REF!,"AAAAAG//X2Q=")</f>
        <v>#REF!</v>
      </c>
      <c r="CX7" t="e">
        <f>AND(#REF!,"AAAAAG//X2U=")</f>
        <v>#REF!</v>
      </c>
      <c r="CY7" t="e">
        <f>AND(#REF!,"AAAAAG//X2Y=")</f>
        <v>#REF!</v>
      </c>
      <c r="CZ7" t="e">
        <f>AND(#REF!,"AAAAAG//X2c=")</f>
        <v>#REF!</v>
      </c>
      <c r="DA7" t="e">
        <f>AND(#REF!,"AAAAAG//X2g=")</f>
        <v>#REF!</v>
      </c>
      <c r="DB7" t="e">
        <f>AND(#REF!,"AAAAAG//X2k=")</f>
        <v>#REF!</v>
      </c>
      <c r="DC7" t="e">
        <f>AND(#REF!,"AAAAAG//X2o=")</f>
        <v>#REF!</v>
      </c>
      <c r="DD7" t="e">
        <f>AND(#REF!,"AAAAAG//X2s=")</f>
        <v>#REF!</v>
      </c>
      <c r="DE7" t="e">
        <f>AND(#REF!,"AAAAAG//X2w=")</f>
        <v>#REF!</v>
      </c>
      <c r="DF7" t="e">
        <f>AND(#REF!,"AAAAAG//X20=")</f>
        <v>#REF!</v>
      </c>
      <c r="DG7" t="e">
        <f>AND(#REF!,"AAAAAG//X24=")</f>
        <v>#REF!</v>
      </c>
      <c r="DH7" t="e">
        <f>AND(#REF!,"AAAAAG//X28=")</f>
        <v>#REF!</v>
      </c>
      <c r="DI7" t="e">
        <f>AND(#REF!,"AAAAAG//X3A=")</f>
        <v>#REF!</v>
      </c>
      <c r="DJ7" t="e">
        <f>AND(#REF!,"AAAAAG//X3E=")</f>
        <v>#REF!</v>
      </c>
      <c r="DK7" t="e">
        <f>AND(#REF!,"AAAAAG//X3I=")</f>
        <v>#REF!</v>
      </c>
      <c r="DL7" t="e">
        <f>AND(#REF!,"AAAAAG//X3M=")</f>
        <v>#REF!</v>
      </c>
      <c r="DM7" t="e">
        <f>IF(#REF!,"AAAAAG//X3Q=",0)</f>
        <v>#REF!</v>
      </c>
      <c r="DN7" t="e">
        <f>AND(#REF!,"AAAAAG//X3U=")</f>
        <v>#REF!</v>
      </c>
      <c r="DO7" t="e">
        <f>AND(#REF!,"AAAAAG//X3Y=")</f>
        <v>#REF!</v>
      </c>
      <c r="DP7" t="e">
        <f>AND(#REF!,"AAAAAG//X3c=")</f>
        <v>#REF!</v>
      </c>
      <c r="DQ7" t="e">
        <f>AND(#REF!,"AAAAAG//X3g=")</f>
        <v>#REF!</v>
      </c>
      <c r="DR7" t="e">
        <f>AND(#REF!,"AAAAAG//X3k=")</f>
        <v>#REF!</v>
      </c>
      <c r="DS7" t="e">
        <f>AND(#REF!,"AAAAAG//X3o=")</f>
        <v>#REF!</v>
      </c>
      <c r="DT7" t="e">
        <f>AND(#REF!,"AAAAAG//X3s=")</f>
        <v>#REF!</v>
      </c>
      <c r="DU7" t="e">
        <f>AND(#REF!,"AAAAAG//X3w=")</f>
        <v>#REF!</v>
      </c>
      <c r="DV7" t="e">
        <f>AND(#REF!,"AAAAAG//X30=")</f>
        <v>#REF!</v>
      </c>
      <c r="DW7" t="e">
        <f>AND(#REF!,"AAAAAG//X34=")</f>
        <v>#REF!</v>
      </c>
      <c r="DX7" t="e">
        <f>AND(#REF!,"AAAAAG//X38=")</f>
        <v>#REF!</v>
      </c>
      <c r="DY7" t="e">
        <f>AND(#REF!,"AAAAAG//X4A=")</f>
        <v>#REF!</v>
      </c>
      <c r="DZ7" t="e">
        <f>AND(#REF!,"AAAAAG//X4E=")</f>
        <v>#REF!</v>
      </c>
      <c r="EA7" t="e">
        <f>AND(#REF!,"AAAAAG//X4I=")</f>
        <v>#REF!</v>
      </c>
      <c r="EB7" t="e">
        <f>AND(#REF!,"AAAAAG//X4M=")</f>
        <v>#REF!</v>
      </c>
      <c r="EC7" t="e">
        <f>AND(#REF!,"AAAAAG//X4Q=")</f>
        <v>#REF!</v>
      </c>
      <c r="ED7" t="e">
        <f>AND(#REF!,"AAAAAG//X4U=")</f>
        <v>#REF!</v>
      </c>
      <c r="EE7" t="e">
        <f>AND(#REF!,"AAAAAG//X4Y=")</f>
        <v>#REF!</v>
      </c>
      <c r="EF7" t="e">
        <f>AND(#REF!,"AAAAAG//X4c=")</f>
        <v>#REF!</v>
      </c>
      <c r="EG7" t="e">
        <f>AND(#REF!,"AAAAAG//X4g=")</f>
        <v>#REF!</v>
      </c>
      <c r="EH7" t="e">
        <f>AND(#REF!,"AAAAAG//X4k=")</f>
        <v>#REF!</v>
      </c>
      <c r="EI7" t="e">
        <f>AND(#REF!,"AAAAAG//X4o=")</f>
        <v>#REF!</v>
      </c>
      <c r="EJ7" t="e">
        <f>IF(#REF!,"AAAAAG//X4s=",0)</f>
        <v>#REF!</v>
      </c>
      <c r="EK7" t="e">
        <f>AND(#REF!,"AAAAAG//X4w=")</f>
        <v>#REF!</v>
      </c>
      <c r="EL7" t="e">
        <f>AND(#REF!,"AAAAAG//X40=")</f>
        <v>#REF!</v>
      </c>
      <c r="EM7" t="e">
        <f>AND(#REF!,"AAAAAG//X44=")</f>
        <v>#REF!</v>
      </c>
      <c r="EN7" t="e">
        <f>AND(#REF!,"AAAAAG//X48=")</f>
        <v>#REF!</v>
      </c>
      <c r="EO7" t="e">
        <f>AND(#REF!,"AAAAAG//X5A=")</f>
        <v>#REF!</v>
      </c>
      <c r="EP7" t="e">
        <f>AND(#REF!,"AAAAAG//X5E=")</f>
        <v>#REF!</v>
      </c>
      <c r="EQ7" t="e">
        <f>AND(#REF!,"AAAAAG//X5I=")</f>
        <v>#REF!</v>
      </c>
      <c r="ER7" t="e">
        <f>AND(#REF!,"AAAAAG//X5M=")</f>
        <v>#REF!</v>
      </c>
      <c r="ES7" t="e">
        <f>AND(#REF!,"AAAAAG//X5Q=")</f>
        <v>#REF!</v>
      </c>
      <c r="ET7" t="e">
        <f>AND(#REF!,"AAAAAG//X5U=")</f>
        <v>#REF!</v>
      </c>
      <c r="EU7" t="e">
        <f>AND(#REF!,"AAAAAG//X5Y=")</f>
        <v>#REF!</v>
      </c>
      <c r="EV7" t="e">
        <f>AND(#REF!,"AAAAAG//X5c=")</f>
        <v>#REF!</v>
      </c>
      <c r="EW7" t="e">
        <f>AND(#REF!,"AAAAAG//X5g=")</f>
        <v>#REF!</v>
      </c>
      <c r="EX7" t="e">
        <f>AND(#REF!,"AAAAAG//X5k=")</f>
        <v>#REF!</v>
      </c>
      <c r="EY7" t="e">
        <f>AND(#REF!,"AAAAAG//X5o=")</f>
        <v>#REF!</v>
      </c>
      <c r="EZ7" t="e">
        <f>AND(#REF!,"AAAAAG//X5s=")</f>
        <v>#REF!</v>
      </c>
      <c r="FA7" t="e">
        <f>AND(#REF!,"AAAAAG//X5w=")</f>
        <v>#REF!</v>
      </c>
      <c r="FB7" t="e">
        <f>AND(#REF!,"AAAAAG//X50=")</f>
        <v>#REF!</v>
      </c>
      <c r="FC7" t="e">
        <f>AND(#REF!,"AAAAAG//X54=")</f>
        <v>#REF!</v>
      </c>
      <c r="FD7" t="e">
        <f>AND(#REF!,"AAAAAG//X58=")</f>
        <v>#REF!</v>
      </c>
      <c r="FE7" t="e">
        <f>AND(#REF!,"AAAAAG//X6A=")</f>
        <v>#REF!</v>
      </c>
      <c r="FF7" t="e">
        <f>AND(#REF!,"AAAAAG//X6E=")</f>
        <v>#REF!</v>
      </c>
      <c r="FG7" t="e">
        <f>IF(#REF!,"AAAAAG//X6I=",0)</f>
        <v>#REF!</v>
      </c>
      <c r="FH7" t="e">
        <f>AND(#REF!,"AAAAAG//X6M=")</f>
        <v>#REF!</v>
      </c>
      <c r="FI7" t="e">
        <f>AND(#REF!,"AAAAAG//X6Q=")</f>
        <v>#REF!</v>
      </c>
      <c r="FJ7" t="e">
        <f>AND(#REF!,"AAAAAG//X6U=")</f>
        <v>#REF!</v>
      </c>
      <c r="FK7" t="e">
        <f>AND(#REF!,"AAAAAG//X6Y=")</f>
        <v>#REF!</v>
      </c>
      <c r="FL7" t="e">
        <f>AND(#REF!,"AAAAAG//X6c=")</f>
        <v>#REF!</v>
      </c>
      <c r="FM7" t="e">
        <f>AND(#REF!,"AAAAAG//X6g=")</f>
        <v>#REF!</v>
      </c>
      <c r="FN7" t="e">
        <f>AND(#REF!,"AAAAAG//X6k=")</f>
        <v>#REF!</v>
      </c>
      <c r="FO7" t="e">
        <f>AND(#REF!,"AAAAAG//X6o=")</f>
        <v>#REF!</v>
      </c>
      <c r="FP7" t="e">
        <f>AND(#REF!,"AAAAAG//X6s=")</f>
        <v>#REF!</v>
      </c>
      <c r="FQ7" t="e">
        <f>AND(#REF!,"AAAAAG//X6w=")</f>
        <v>#REF!</v>
      </c>
      <c r="FR7" t="e">
        <f>AND(#REF!,"AAAAAG//X60=")</f>
        <v>#REF!</v>
      </c>
      <c r="FS7" t="e">
        <f>AND(#REF!,"AAAAAG//X64=")</f>
        <v>#REF!</v>
      </c>
      <c r="FT7" t="e">
        <f>AND(#REF!,"AAAAAG//X68=")</f>
        <v>#REF!</v>
      </c>
      <c r="FU7" t="e">
        <f>AND(#REF!,"AAAAAG//X7A=")</f>
        <v>#REF!</v>
      </c>
      <c r="FV7" t="e">
        <f>AND(#REF!,"AAAAAG//X7E=")</f>
        <v>#REF!</v>
      </c>
      <c r="FW7" t="e">
        <f>AND(#REF!,"AAAAAG//X7I=")</f>
        <v>#REF!</v>
      </c>
      <c r="FX7" t="e">
        <f>AND(#REF!,"AAAAAG//X7M=")</f>
        <v>#REF!</v>
      </c>
      <c r="FY7" t="e">
        <f>AND(#REF!,"AAAAAG//X7Q=")</f>
        <v>#REF!</v>
      </c>
      <c r="FZ7" t="e">
        <f>AND(#REF!,"AAAAAG//X7U=")</f>
        <v>#REF!</v>
      </c>
      <c r="GA7" t="e">
        <f>AND(#REF!,"AAAAAG//X7Y=")</f>
        <v>#REF!</v>
      </c>
      <c r="GB7" t="e">
        <f>AND(#REF!,"AAAAAG//X7c=")</f>
        <v>#REF!</v>
      </c>
      <c r="GC7" t="e">
        <f>AND(#REF!,"AAAAAG//X7g=")</f>
        <v>#REF!</v>
      </c>
      <c r="GD7" t="e">
        <f>IF(#REF!,"AAAAAG//X7k=",0)</f>
        <v>#REF!</v>
      </c>
      <c r="GE7" t="e">
        <f>AND(#REF!,"AAAAAG//X7o=")</f>
        <v>#REF!</v>
      </c>
      <c r="GF7" t="e">
        <f>AND(#REF!,"AAAAAG//X7s=")</f>
        <v>#REF!</v>
      </c>
      <c r="GG7" t="e">
        <f>AND(#REF!,"AAAAAG//X7w=")</f>
        <v>#REF!</v>
      </c>
      <c r="GH7" t="e">
        <f>AND(#REF!,"AAAAAG//X70=")</f>
        <v>#REF!</v>
      </c>
      <c r="GI7" t="e">
        <f>AND(#REF!,"AAAAAG//X74=")</f>
        <v>#REF!</v>
      </c>
      <c r="GJ7" t="e">
        <f>AND(#REF!,"AAAAAG//X78=")</f>
        <v>#REF!</v>
      </c>
      <c r="GK7" t="e">
        <f>AND(#REF!,"AAAAAG//X8A=")</f>
        <v>#REF!</v>
      </c>
      <c r="GL7" t="e">
        <f>AND(#REF!,"AAAAAG//X8E=")</f>
        <v>#REF!</v>
      </c>
      <c r="GM7" t="e">
        <f>AND(#REF!,"AAAAAG//X8I=")</f>
        <v>#REF!</v>
      </c>
      <c r="GN7" t="e">
        <f>AND(#REF!,"AAAAAG//X8M=")</f>
        <v>#REF!</v>
      </c>
      <c r="GO7" t="e">
        <f>AND(#REF!,"AAAAAG//X8Q=")</f>
        <v>#REF!</v>
      </c>
      <c r="GP7" t="e">
        <f>AND(#REF!,"AAAAAG//X8U=")</f>
        <v>#REF!</v>
      </c>
      <c r="GQ7" t="e">
        <f>AND(#REF!,"AAAAAG//X8Y=")</f>
        <v>#REF!</v>
      </c>
      <c r="GR7" t="e">
        <f>AND(#REF!,"AAAAAG//X8c=")</f>
        <v>#REF!</v>
      </c>
      <c r="GS7" t="e">
        <f>AND(#REF!,"AAAAAG//X8g=")</f>
        <v>#REF!</v>
      </c>
      <c r="GT7" t="e">
        <f>AND(#REF!,"AAAAAG//X8k=")</f>
        <v>#REF!</v>
      </c>
      <c r="GU7" t="e">
        <f>AND(#REF!,"AAAAAG//X8o=")</f>
        <v>#REF!</v>
      </c>
      <c r="GV7" t="e">
        <f>AND(#REF!,"AAAAAG//X8s=")</f>
        <v>#REF!</v>
      </c>
      <c r="GW7" t="e">
        <f>AND(#REF!,"AAAAAG//X8w=")</f>
        <v>#REF!</v>
      </c>
      <c r="GX7" t="e">
        <f>AND(#REF!,"AAAAAG//X80=")</f>
        <v>#REF!</v>
      </c>
      <c r="GY7" t="e">
        <f>AND(#REF!,"AAAAAG//X84=")</f>
        <v>#REF!</v>
      </c>
      <c r="GZ7" t="e">
        <f>AND(#REF!,"AAAAAG//X88=")</f>
        <v>#REF!</v>
      </c>
      <c r="HA7" t="e">
        <f>IF(#REF!,"AAAAAG//X9A=",0)</f>
        <v>#REF!</v>
      </c>
      <c r="HB7" t="e">
        <f>AND(#REF!,"AAAAAG//X9E=")</f>
        <v>#REF!</v>
      </c>
      <c r="HC7" t="e">
        <f>AND(#REF!,"AAAAAG//X9I=")</f>
        <v>#REF!</v>
      </c>
      <c r="HD7" t="e">
        <f>AND(#REF!,"AAAAAG//X9M=")</f>
        <v>#REF!</v>
      </c>
      <c r="HE7" t="e">
        <f>AND(#REF!,"AAAAAG//X9Q=")</f>
        <v>#REF!</v>
      </c>
      <c r="HF7" t="e">
        <f>AND(#REF!,"AAAAAG//X9U=")</f>
        <v>#REF!</v>
      </c>
      <c r="HG7" t="e">
        <f>AND(#REF!,"AAAAAG//X9Y=")</f>
        <v>#REF!</v>
      </c>
      <c r="HH7" t="e">
        <f>AND(#REF!,"AAAAAG//X9c=")</f>
        <v>#REF!</v>
      </c>
      <c r="HI7" t="e">
        <f>AND(#REF!,"AAAAAG//X9g=")</f>
        <v>#REF!</v>
      </c>
      <c r="HJ7" t="e">
        <f>AND(#REF!,"AAAAAG//X9k=")</f>
        <v>#REF!</v>
      </c>
      <c r="HK7" t="e">
        <f>AND(#REF!,"AAAAAG//X9o=")</f>
        <v>#REF!</v>
      </c>
      <c r="HL7" t="e">
        <f>AND(#REF!,"AAAAAG//X9s=")</f>
        <v>#REF!</v>
      </c>
      <c r="HM7" t="e">
        <f>AND(#REF!,"AAAAAG//X9w=")</f>
        <v>#REF!</v>
      </c>
      <c r="HN7" t="e">
        <f>AND(#REF!,"AAAAAG//X90=")</f>
        <v>#REF!</v>
      </c>
      <c r="HO7" t="e">
        <f>AND(#REF!,"AAAAAG//X94=")</f>
        <v>#REF!</v>
      </c>
      <c r="HP7" t="e">
        <f>AND(#REF!,"AAAAAG//X98=")</f>
        <v>#REF!</v>
      </c>
      <c r="HQ7" t="e">
        <f>AND(#REF!,"AAAAAG//X+A=")</f>
        <v>#REF!</v>
      </c>
      <c r="HR7" t="e">
        <f>AND(#REF!,"AAAAAG//X+E=")</f>
        <v>#REF!</v>
      </c>
      <c r="HS7" t="e">
        <f>AND(#REF!,"AAAAAG//X+I=")</f>
        <v>#REF!</v>
      </c>
      <c r="HT7" t="e">
        <f>AND(#REF!,"AAAAAG//X+M=")</f>
        <v>#REF!</v>
      </c>
      <c r="HU7" t="e">
        <f>AND(#REF!,"AAAAAG//X+Q=")</f>
        <v>#REF!</v>
      </c>
      <c r="HV7" t="e">
        <f>AND(#REF!,"AAAAAG//X+U=")</f>
        <v>#REF!</v>
      </c>
      <c r="HW7" t="e">
        <f>AND(#REF!,"AAAAAG//X+Y=")</f>
        <v>#REF!</v>
      </c>
      <c r="HX7" t="e">
        <f>IF(#REF!,"AAAAAG//X+c=",0)</f>
        <v>#REF!</v>
      </c>
      <c r="HY7" t="e">
        <f>AND(#REF!,"AAAAAG//X+g=")</f>
        <v>#REF!</v>
      </c>
      <c r="HZ7" t="e">
        <f>AND(#REF!,"AAAAAG//X+k=")</f>
        <v>#REF!</v>
      </c>
      <c r="IA7" t="e">
        <f>AND(#REF!,"AAAAAG//X+o=")</f>
        <v>#REF!</v>
      </c>
      <c r="IB7" t="e">
        <f>AND(#REF!,"AAAAAG//X+s=")</f>
        <v>#REF!</v>
      </c>
      <c r="IC7" t="e">
        <f>AND(#REF!,"AAAAAG//X+w=")</f>
        <v>#REF!</v>
      </c>
      <c r="ID7" t="e">
        <f>AND(#REF!,"AAAAAG//X+0=")</f>
        <v>#REF!</v>
      </c>
      <c r="IE7" t="e">
        <f>AND(#REF!,"AAAAAG//X+4=")</f>
        <v>#REF!</v>
      </c>
      <c r="IF7" t="e">
        <f>AND(#REF!,"AAAAAG//X+8=")</f>
        <v>#REF!</v>
      </c>
      <c r="IG7" t="e">
        <f>AND(#REF!,"AAAAAG//X/A=")</f>
        <v>#REF!</v>
      </c>
      <c r="IH7" t="e">
        <f>AND(#REF!,"AAAAAG//X/E=")</f>
        <v>#REF!</v>
      </c>
      <c r="II7" t="e">
        <f>AND(#REF!,"AAAAAG//X/I=")</f>
        <v>#REF!</v>
      </c>
      <c r="IJ7" t="e">
        <f>AND(#REF!,"AAAAAG//X/M=")</f>
        <v>#REF!</v>
      </c>
      <c r="IK7" t="e">
        <f>AND(#REF!,"AAAAAG//X/Q=")</f>
        <v>#REF!</v>
      </c>
      <c r="IL7" t="e">
        <f>AND(#REF!,"AAAAAG//X/U=")</f>
        <v>#REF!</v>
      </c>
      <c r="IM7" t="e">
        <f>AND(#REF!,"AAAAAG//X/Y=")</f>
        <v>#REF!</v>
      </c>
      <c r="IN7" t="e">
        <f>AND(#REF!,"AAAAAG//X/c=")</f>
        <v>#REF!</v>
      </c>
      <c r="IO7" t="e">
        <f>AND(#REF!,"AAAAAG//X/g=")</f>
        <v>#REF!</v>
      </c>
      <c r="IP7" t="e">
        <f>AND(#REF!,"AAAAAG//X/k=")</f>
        <v>#REF!</v>
      </c>
      <c r="IQ7" t="e">
        <f>AND(#REF!,"AAAAAG//X/o=")</f>
        <v>#REF!</v>
      </c>
      <c r="IR7" t="e">
        <f>AND(#REF!,"AAAAAG//X/s=")</f>
        <v>#REF!</v>
      </c>
      <c r="IS7" t="e">
        <f>AND(#REF!,"AAAAAG//X/w=")</f>
        <v>#REF!</v>
      </c>
      <c r="IT7" t="e">
        <f>AND(#REF!,"AAAAAG//X/0=")</f>
        <v>#REF!</v>
      </c>
      <c r="IU7" t="e">
        <f>IF(#REF!,"AAAAAG//X/4=",0)</f>
        <v>#REF!</v>
      </c>
      <c r="IV7" t="e">
        <f>AND(#REF!,"AAAAAG//X/8=")</f>
        <v>#REF!</v>
      </c>
    </row>
    <row r="8" spans="1:256" x14ac:dyDescent="0.25">
      <c r="A8" t="e">
        <f>AND(#REF!,"AAAAAHTu/wA=")</f>
        <v>#REF!</v>
      </c>
      <c r="B8" t="e">
        <f>AND(#REF!,"AAAAAHTu/wE=")</f>
        <v>#REF!</v>
      </c>
      <c r="C8" t="e">
        <f>AND(#REF!,"AAAAAHTu/wI=")</f>
        <v>#REF!</v>
      </c>
      <c r="D8" t="e">
        <f>AND(#REF!,"AAAAAHTu/wM=")</f>
        <v>#REF!</v>
      </c>
      <c r="E8" t="e">
        <f>AND(#REF!,"AAAAAHTu/wQ=")</f>
        <v>#REF!</v>
      </c>
      <c r="F8" t="e">
        <f>AND(#REF!,"AAAAAHTu/wU=")</f>
        <v>#REF!</v>
      </c>
      <c r="G8" t="e">
        <f>AND(#REF!,"AAAAAHTu/wY=")</f>
        <v>#REF!</v>
      </c>
      <c r="H8" t="e">
        <f>AND(#REF!,"AAAAAHTu/wc=")</f>
        <v>#REF!</v>
      </c>
      <c r="I8" t="e">
        <f>AND(#REF!,"AAAAAHTu/wg=")</f>
        <v>#REF!</v>
      </c>
      <c r="J8" t="e">
        <f>AND(#REF!,"AAAAAHTu/wk=")</f>
        <v>#REF!</v>
      </c>
      <c r="K8" t="e">
        <f>AND(#REF!,"AAAAAHTu/wo=")</f>
        <v>#REF!</v>
      </c>
      <c r="L8" t="e">
        <f>AND(#REF!,"AAAAAHTu/ws=")</f>
        <v>#REF!</v>
      </c>
      <c r="M8" t="e">
        <f>AND(#REF!,"AAAAAHTu/ww=")</f>
        <v>#REF!</v>
      </c>
      <c r="N8" t="e">
        <f>AND(#REF!,"AAAAAHTu/w0=")</f>
        <v>#REF!</v>
      </c>
      <c r="O8" t="e">
        <f>AND(#REF!,"AAAAAHTu/w4=")</f>
        <v>#REF!</v>
      </c>
      <c r="P8" t="e">
        <f>AND(#REF!,"AAAAAHTu/w8=")</f>
        <v>#REF!</v>
      </c>
      <c r="Q8" t="e">
        <f>AND(#REF!,"AAAAAHTu/xA=")</f>
        <v>#REF!</v>
      </c>
      <c r="R8" t="e">
        <f>AND(#REF!,"AAAAAHTu/xE=")</f>
        <v>#REF!</v>
      </c>
      <c r="S8" t="e">
        <f>AND(#REF!,"AAAAAHTu/xI=")</f>
        <v>#REF!</v>
      </c>
      <c r="T8" t="e">
        <f>AND(#REF!,"AAAAAHTu/xM=")</f>
        <v>#REF!</v>
      </c>
      <c r="U8" t="e">
        <f>AND(#REF!,"AAAAAHTu/xQ=")</f>
        <v>#REF!</v>
      </c>
      <c r="V8" t="e">
        <f>IF(#REF!,"AAAAAHTu/xU=",0)</f>
        <v>#REF!</v>
      </c>
      <c r="W8" t="e">
        <f>AND(#REF!,"AAAAAHTu/xY=")</f>
        <v>#REF!</v>
      </c>
      <c r="X8" t="e">
        <f>AND(#REF!,"AAAAAHTu/xc=")</f>
        <v>#REF!</v>
      </c>
      <c r="Y8" t="e">
        <f>AND(#REF!,"AAAAAHTu/xg=")</f>
        <v>#REF!</v>
      </c>
      <c r="Z8" t="e">
        <f>AND(#REF!,"AAAAAHTu/xk=")</f>
        <v>#REF!</v>
      </c>
      <c r="AA8" t="e">
        <f>AND(#REF!,"AAAAAHTu/xo=")</f>
        <v>#REF!</v>
      </c>
      <c r="AB8" t="e">
        <f>AND(#REF!,"AAAAAHTu/xs=")</f>
        <v>#REF!</v>
      </c>
      <c r="AC8" t="e">
        <f>AND(#REF!,"AAAAAHTu/xw=")</f>
        <v>#REF!</v>
      </c>
      <c r="AD8" t="e">
        <f>AND(#REF!,"AAAAAHTu/x0=")</f>
        <v>#REF!</v>
      </c>
      <c r="AE8" t="e">
        <f>AND(#REF!,"AAAAAHTu/x4=")</f>
        <v>#REF!</v>
      </c>
      <c r="AF8" t="e">
        <f>AND(#REF!,"AAAAAHTu/x8=")</f>
        <v>#REF!</v>
      </c>
      <c r="AG8" t="e">
        <f>AND(#REF!,"AAAAAHTu/yA=")</f>
        <v>#REF!</v>
      </c>
      <c r="AH8" t="e">
        <f>AND(#REF!,"AAAAAHTu/yE=")</f>
        <v>#REF!</v>
      </c>
      <c r="AI8" t="e">
        <f>AND(#REF!,"AAAAAHTu/yI=")</f>
        <v>#REF!</v>
      </c>
      <c r="AJ8" t="e">
        <f>AND(#REF!,"AAAAAHTu/yM=")</f>
        <v>#REF!</v>
      </c>
      <c r="AK8" t="e">
        <f>AND(#REF!,"AAAAAHTu/yQ=")</f>
        <v>#REF!</v>
      </c>
      <c r="AL8" t="e">
        <f>AND(#REF!,"AAAAAHTu/yU=")</f>
        <v>#REF!</v>
      </c>
      <c r="AM8" t="e">
        <f>AND(#REF!,"AAAAAHTu/yY=")</f>
        <v>#REF!</v>
      </c>
      <c r="AN8" t="e">
        <f>AND(#REF!,"AAAAAHTu/yc=")</f>
        <v>#REF!</v>
      </c>
      <c r="AO8" t="e">
        <f>AND(#REF!,"AAAAAHTu/yg=")</f>
        <v>#REF!</v>
      </c>
      <c r="AP8" t="e">
        <f>AND(#REF!,"AAAAAHTu/yk=")</f>
        <v>#REF!</v>
      </c>
      <c r="AQ8" t="e">
        <f>AND(#REF!,"AAAAAHTu/yo=")</f>
        <v>#REF!</v>
      </c>
      <c r="AR8" t="e">
        <f>AND(#REF!,"AAAAAHTu/ys=")</f>
        <v>#REF!</v>
      </c>
      <c r="AS8" t="e">
        <f>IF(#REF!,"AAAAAHTu/yw=",0)</f>
        <v>#REF!</v>
      </c>
      <c r="AT8" t="e">
        <f>AND(#REF!,"AAAAAHTu/y0=")</f>
        <v>#REF!</v>
      </c>
      <c r="AU8" t="e">
        <f>AND(#REF!,"AAAAAHTu/y4=")</f>
        <v>#REF!</v>
      </c>
      <c r="AV8" t="e">
        <f>AND(#REF!,"AAAAAHTu/y8=")</f>
        <v>#REF!</v>
      </c>
      <c r="AW8" t="e">
        <f>AND(#REF!,"AAAAAHTu/zA=")</f>
        <v>#REF!</v>
      </c>
      <c r="AX8" t="e">
        <f>AND(#REF!,"AAAAAHTu/zE=")</f>
        <v>#REF!</v>
      </c>
      <c r="AY8" t="e">
        <f>AND(#REF!,"AAAAAHTu/zI=")</f>
        <v>#REF!</v>
      </c>
      <c r="AZ8" t="e">
        <f>AND(#REF!,"AAAAAHTu/zM=")</f>
        <v>#REF!</v>
      </c>
      <c r="BA8" t="e">
        <f>AND(#REF!,"AAAAAHTu/zQ=")</f>
        <v>#REF!</v>
      </c>
      <c r="BB8" t="e">
        <f>AND(#REF!,"AAAAAHTu/zU=")</f>
        <v>#REF!</v>
      </c>
      <c r="BC8" t="e">
        <f>AND(#REF!,"AAAAAHTu/zY=")</f>
        <v>#REF!</v>
      </c>
      <c r="BD8" t="e">
        <f>AND(#REF!,"AAAAAHTu/zc=")</f>
        <v>#REF!</v>
      </c>
      <c r="BE8" t="e">
        <f>AND(#REF!,"AAAAAHTu/zg=")</f>
        <v>#REF!</v>
      </c>
      <c r="BF8" t="e">
        <f>AND(#REF!,"AAAAAHTu/zk=")</f>
        <v>#REF!</v>
      </c>
      <c r="BG8" t="e">
        <f>AND(#REF!,"AAAAAHTu/zo=")</f>
        <v>#REF!</v>
      </c>
      <c r="BH8" t="e">
        <f>AND(#REF!,"AAAAAHTu/zs=")</f>
        <v>#REF!</v>
      </c>
      <c r="BI8" t="e">
        <f>AND(#REF!,"AAAAAHTu/zw=")</f>
        <v>#REF!</v>
      </c>
      <c r="BJ8" t="e">
        <f>AND(#REF!,"AAAAAHTu/z0=")</f>
        <v>#REF!</v>
      </c>
      <c r="BK8" t="e">
        <f>AND(#REF!,"AAAAAHTu/z4=")</f>
        <v>#REF!</v>
      </c>
      <c r="BL8" t="e">
        <f>AND(#REF!,"AAAAAHTu/z8=")</f>
        <v>#REF!</v>
      </c>
      <c r="BM8" t="e">
        <f>AND(#REF!,"AAAAAHTu/0A=")</f>
        <v>#REF!</v>
      </c>
      <c r="BN8" t="e">
        <f>AND(#REF!,"AAAAAHTu/0E=")</f>
        <v>#REF!</v>
      </c>
      <c r="BO8" t="e">
        <f>AND(#REF!,"AAAAAHTu/0I=")</f>
        <v>#REF!</v>
      </c>
      <c r="BP8" t="e">
        <f>IF(#REF!,"AAAAAHTu/0M=",0)</f>
        <v>#REF!</v>
      </c>
      <c r="BQ8" t="e">
        <f>AND(#REF!,"AAAAAHTu/0Q=")</f>
        <v>#REF!</v>
      </c>
      <c r="BR8" t="e">
        <f>AND(#REF!,"AAAAAHTu/0U=")</f>
        <v>#REF!</v>
      </c>
      <c r="BS8" t="e">
        <f>AND(#REF!,"AAAAAHTu/0Y=")</f>
        <v>#REF!</v>
      </c>
      <c r="BT8" t="e">
        <f>AND(#REF!,"AAAAAHTu/0c=")</f>
        <v>#REF!</v>
      </c>
      <c r="BU8" t="e">
        <f>AND(#REF!,"AAAAAHTu/0g=")</f>
        <v>#REF!</v>
      </c>
      <c r="BV8" t="e">
        <f>AND(#REF!,"AAAAAHTu/0k=")</f>
        <v>#REF!</v>
      </c>
      <c r="BW8" t="e">
        <f>AND(#REF!,"AAAAAHTu/0o=")</f>
        <v>#REF!</v>
      </c>
      <c r="BX8" t="e">
        <f>AND(#REF!,"AAAAAHTu/0s=")</f>
        <v>#REF!</v>
      </c>
      <c r="BY8" t="e">
        <f>AND(#REF!,"AAAAAHTu/0w=")</f>
        <v>#REF!</v>
      </c>
      <c r="BZ8" t="e">
        <f>AND(#REF!,"AAAAAHTu/00=")</f>
        <v>#REF!</v>
      </c>
      <c r="CA8" t="e">
        <f>AND(#REF!,"AAAAAHTu/04=")</f>
        <v>#REF!</v>
      </c>
      <c r="CB8" t="e">
        <f>AND(#REF!,"AAAAAHTu/08=")</f>
        <v>#REF!</v>
      </c>
      <c r="CC8" t="e">
        <f>AND(#REF!,"AAAAAHTu/1A=")</f>
        <v>#REF!</v>
      </c>
      <c r="CD8" t="e">
        <f>AND(#REF!,"AAAAAHTu/1E=")</f>
        <v>#REF!</v>
      </c>
      <c r="CE8" t="e">
        <f>AND(#REF!,"AAAAAHTu/1I=")</f>
        <v>#REF!</v>
      </c>
      <c r="CF8" t="e">
        <f>AND(#REF!,"AAAAAHTu/1M=")</f>
        <v>#REF!</v>
      </c>
      <c r="CG8" t="e">
        <f>AND(#REF!,"AAAAAHTu/1Q=")</f>
        <v>#REF!</v>
      </c>
      <c r="CH8" t="e">
        <f>AND(#REF!,"AAAAAHTu/1U=")</f>
        <v>#REF!</v>
      </c>
      <c r="CI8" t="e">
        <f>AND(#REF!,"AAAAAHTu/1Y=")</f>
        <v>#REF!</v>
      </c>
      <c r="CJ8" t="e">
        <f>AND(#REF!,"AAAAAHTu/1c=")</f>
        <v>#REF!</v>
      </c>
      <c r="CK8" t="e">
        <f>AND(#REF!,"AAAAAHTu/1g=")</f>
        <v>#REF!</v>
      </c>
      <c r="CL8" t="e">
        <f>AND(#REF!,"AAAAAHTu/1k=")</f>
        <v>#REF!</v>
      </c>
      <c r="CM8" t="e">
        <f>IF(#REF!,"AAAAAHTu/1o=",0)</f>
        <v>#REF!</v>
      </c>
      <c r="CN8" t="e">
        <f>AND(#REF!,"AAAAAHTu/1s=")</f>
        <v>#REF!</v>
      </c>
      <c r="CO8" t="e">
        <f>AND(#REF!,"AAAAAHTu/1w=")</f>
        <v>#REF!</v>
      </c>
      <c r="CP8" t="e">
        <f>AND(#REF!,"AAAAAHTu/10=")</f>
        <v>#REF!</v>
      </c>
      <c r="CQ8" t="e">
        <f>AND(#REF!,"AAAAAHTu/14=")</f>
        <v>#REF!</v>
      </c>
      <c r="CR8" t="e">
        <f>AND(#REF!,"AAAAAHTu/18=")</f>
        <v>#REF!</v>
      </c>
      <c r="CS8" t="e">
        <f>AND(#REF!,"AAAAAHTu/2A=")</f>
        <v>#REF!</v>
      </c>
      <c r="CT8" t="e">
        <f>AND(#REF!,"AAAAAHTu/2E=")</f>
        <v>#REF!</v>
      </c>
      <c r="CU8" t="e">
        <f>AND(#REF!,"AAAAAHTu/2I=")</f>
        <v>#REF!</v>
      </c>
      <c r="CV8" t="e">
        <f>AND(#REF!,"AAAAAHTu/2M=")</f>
        <v>#REF!</v>
      </c>
      <c r="CW8" t="e">
        <f>AND(#REF!,"AAAAAHTu/2Q=")</f>
        <v>#REF!</v>
      </c>
      <c r="CX8" t="e">
        <f>AND(#REF!,"AAAAAHTu/2U=")</f>
        <v>#REF!</v>
      </c>
      <c r="CY8" t="e">
        <f>AND(#REF!,"AAAAAHTu/2Y=")</f>
        <v>#REF!</v>
      </c>
      <c r="CZ8" t="e">
        <f>AND(#REF!,"AAAAAHTu/2c=")</f>
        <v>#REF!</v>
      </c>
      <c r="DA8" t="e">
        <f>AND(#REF!,"AAAAAHTu/2g=")</f>
        <v>#REF!</v>
      </c>
      <c r="DB8" t="e">
        <f>AND(#REF!,"AAAAAHTu/2k=")</f>
        <v>#REF!</v>
      </c>
      <c r="DC8" t="e">
        <f>AND(#REF!,"AAAAAHTu/2o=")</f>
        <v>#REF!</v>
      </c>
      <c r="DD8" t="e">
        <f>AND(#REF!,"AAAAAHTu/2s=")</f>
        <v>#REF!</v>
      </c>
      <c r="DE8" t="e">
        <f>AND(#REF!,"AAAAAHTu/2w=")</f>
        <v>#REF!</v>
      </c>
      <c r="DF8" t="e">
        <f>AND(#REF!,"AAAAAHTu/20=")</f>
        <v>#REF!</v>
      </c>
      <c r="DG8" t="e">
        <f>AND(#REF!,"AAAAAHTu/24=")</f>
        <v>#REF!</v>
      </c>
      <c r="DH8" t="e">
        <f>AND(#REF!,"AAAAAHTu/28=")</f>
        <v>#REF!</v>
      </c>
      <c r="DI8" t="e">
        <f>AND(#REF!,"AAAAAHTu/3A=")</f>
        <v>#REF!</v>
      </c>
      <c r="DJ8" t="e">
        <f>IF(#REF!,"AAAAAHTu/3E=",0)</f>
        <v>#REF!</v>
      </c>
      <c r="DK8" t="e">
        <f>AND(#REF!,"AAAAAHTu/3I=")</f>
        <v>#REF!</v>
      </c>
      <c r="DL8" t="e">
        <f>AND(#REF!,"AAAAAHTu/3M=")</f>
        <v>#REF!</v>
      </c>
      <c r="DM8" t="e">
        <f>AND(#REF!,"AAAAAHTu/3Q=")</f>
        <v>#REF!</v>
      </c>
      <c r="DN8" t="e">
        <f>AND(#REF!,"AAAAAHTu/3U=")</f>
        <v>#REF!</v>
      </c>
      <c r="DO8" t="e">
        <f>AND(#REF!,"AAAAAHTu/3Y=")</f>
        <v>#REF!</v>
      </c>
      <c r="DP8" t="e">
        <f>AND(#REF!,"AAAAAHTu/3c=")</f>
        <v>#REF!</v>
      </c>
      <c r="DQ8" t="e">
        <f>AND(#REF!,"AAAAAHTu/3g=")</f>
        <v>#REF!</v>
      </c>
      <c r="DR8" t="e">
        <f>AND(#REF!,"AAAAAHTu/3k=")</f>
        <v>#REF!</v>
      </c>
      <c r="DS8" t="e">
        <f>AND(#REF!,"AAAAAHTu/3o=")</f>
        <v>#REF!</v>
      </c>
      <c r="DT8" t="e">
        <f>AND(#REF!,"AAAAAHTu/3s=")</f>
        <v>#REF!</v>
      </c>
      <c r="DU8" t="e">
        <f>AND(#REF!,"AAAAAHTu/3w=")</f>
        <v>#REF!</v>
      </c>
      <c r="DV8" t="e">
        <f>AND(#REF!,"AAAAAHTu/30=")</f>
        <v>#REF!</v>
      </c>
      <c r="DW8" t="e">
        <f>AND(#REF!,"AAAAAHTu/34=")</f>
        <v>#REF!</v>
      </c>
      <c r="DX8" t="e">
        <f>AND(#REF!,"AAAAAHTu/38=")</f>
        <v>#REF!</v>
      </c>
      <c r="DY8" t="e">
        <f>AND(#REF!,"AAAAAHTu/4A=")</f>
        <v>#REF!</v>
      </c>
      <c r="DZ8" t="e">
        <f>AND(#REF!,"AAAAAHTu/4E=")</f>
        <v>#REF!</v>
      </c>
      <c r="EA8" t="e">
        <f>AND(#REF!,"AAAAAHTu/4I=")</f>
        <v>#REF!</v>
      </c>
      <c r="EB8" t="e">
        <f>AND(#REF!,"AAAAAHTu/4M=")</f>
        <v>#REF!</v>
      </c>
      <c r="EC8" t="e">
        <f>AND(#REF!,"AAAAAHTu/4Q=")</f>
        <v>#REF!</v>
      </c>
      <c r="ED8" t="e">
        <f>AND(#REF!,"AAAAAHTu/4U=")</f>
        <v>#REF!</v>
      </c>
      <c r="EE8" t="e">
        <f>AND(#REF!,"AAAAAHTu/4Y=")</f>
        <v>#REF!</v>
      </c>
      <c r="EF8" t="e">
        <f>AND(#REF!,"AAAAAHTu/4c=")</f>
        <v>#REF!</v>
      </c>
      <c r="EG8" t="e">
        <f>IF(#REF!,"AAAAAHTu/4g=",0)</f>
        <v>#REF!</v>
      </c>
      <c r="EH8" t="e">
        <f>AND(#REF!,"AAAAAHTu/4k=")</f>
        <v>#REF!</v>
      </c>
      <c r="EI8" t="e">
        <f>AND(#REF!,"AAAAAHTu/4o=")</f>
        <v>#REF!</v>
      </c>
      <c r="EJ8" t="e">
        <f>AND(#REF!,"AAAAAHTu/4s=")</f>
        <v>#REF!</v>
      </c>
      <c r="EK8" t="e">
        <f>AND(#REF!,"AAAAAHTu/4w=")</f>
        <v>#REF!</v>
      </c>
      <c r="EL8" t="e">
        <f>AND(#REF!,"AAAAAHTu/40=")</f>
        <v>#REF!</v>
      </c>
      <c r="EM8" t="e">
        <f>AND(#REF!,"AAAAAHTu/44=")</f>
        <v>#REF!</v>
      </c>
      <c r="EN8" t="e">
        <f>AND(#REF!,"AAAAAHTu/48=")</f>
        <v>#REF!</v>
      </c>
      <c r="EO8" t="e">
        <f>AND(#REF!,"AAAAAHTu/5A=")</f>
        <v>#REF!</v>
      </c>
      <c r="EP8" t="e">
        <f>AND(#REF!,"AAAAAHTu/5E=")</f>
        <v>#REF!</v>
      </c>
      <c r="EQ8" t="e">
        <f>AND(#REF!,"AAAAAHTu/5I=")</f>
        <v>#REF!</v>
      </c>
      <c r="ER8" t="e">
        <f>AND(#REF!,"AAAAAHTu/5M=")</f>
        <v>#REF!</v>
      </c>
      <c r="ES8" t="e">
        <f>AND(#REF!,"AAAAAHTu/5Q=")</f>
        <v>#REF!</v>
      </c>
      <c r="ET8" t="e">
        <f>AND(#REF!,"AAAAAHTu/5U=")</f>
        <v>#REF!</v>
      </c>
      <c r="EU8" t="e">
        <f>AND(#REF!,"AAAAAHTu/5Y=")</f>
        <v>#REF!</v>
      </c>
      <c r="EV8" t="e">
        <f>AND(#REF!,"AAAAAHTu/5c=")</f>
        <v>#REF!</v>
      </c>
      <c r="EW8" t="e">
        <f>AND(#REF!,"AAAAAHTu/5g=")</f>
        <v>#REF!</v>
      </c>
      <c r="EX8" t="e">
        <f>AND(#REF!,"AAAAAHTu/5k=")</f>
        <v>#REF!</v>
      </c>
      <c r="EY8" t="e">
        <f>AND(#REF!,"AAAAAHTu/5o=")</f>
        <v>#REF!</v>
      </c>
      <c r="EZ8" t="e">
        <f>AND(#REF!,"AAAAAHTu/5s=")</f>
        <v>#REF!</v>
      </c>
      <c r="FA8" t="e">
        <f>AND(#REF!,"AAAAAHTu/5w=")</f>
        <v>#REF!</v>
      </c>
      <c r="FB8" t="e">
        <f>AND(#REF!,"AAAAAHTu/50=")</f>
        <v>#REF!</v>
      </c>
      <c r="FC8" t="e">
        <f>AND(#REF!,"AAAAAHTu/54=")</f>
        <v>#REF!</v>
      </c>
      <c r="FD8" t="e">
        <f>IF(#REF!,"AAAAAHTu/58=",0)</f>
        <v>#REF!</v>
      </c>
      <c r="FE8" t="e">
        <f>AND(#REF!,"AAAAAHTu/6A=")</f>
        <v>#REF!</v>
      </c>
      <c r="FF8" t="e">
        <f>AND(#REF!,"AAAAAHTu/6E=")</f>
        <v>#REF!</v>
      </c>
      <c r="FG8" t="e">
        <f>AND(#REF!,"AAAAAHTu/6I=")</f>
        <v>#REF!</v>
      </c>
      <c r="FH8" t="e">
        <f>AND(#REF!,"AAAAAHTu/6M=")</f>
        <v>#REF!</v>
      </c>
      <c r="FI8" t="e">
        <f>AND(#REF!,"AAAAAHTu/6Q=")</f>
        <v>#REF!</v>
      </c>
      <c r="FJ8" t="e">
        <f>AND(#REF!,"AAAAAHTu/6U=")</f>
        <v>#REF!</v>
      </c>
      <c r="FK8" t="e">
        <f>AND(#REF!,"AAAAAHTu/6Y=")</f>
        <v>#REF!</v>
      </c>
      <c r="FL8" t="e">
        <f>AND(#REF!,"AAAAAHTu/6c=")</f>
        <v>#REF!</v>
      </c>
      <c r="FM8" t="e">
        <f>AND(#REF!,"AAAAAHTu/6g=")</f>
        <v>#REF!</v>
      </c>
      <c r="FN8" t="e">
        <f>AND(#REF!,"AAAAAHTu/6k=")</f>
        <v>#REF!</v>
      </c>
      <c r="FO8" t="e">
        <f>AND(#REF!,"AAAAAHTu/6o=")</f>
        <v>#REF!</v>
      </c>
      <c r="FP8" t="e">
        <f>AND(#REF!,"AAAAAHTu/6s=")</f>
        <v>#REF!</v>
      </c>
      <c r="FQ8" t="e">
        <f>AND(#REF!,"AAAAAHTu/6w=")</f>
        <v>#REF!</v>
      </c>
      <c r="FR8" t="e">
        <f>AND(#REF!,"AAAAAHTu/60=")</f>
        <v>#REF!</v>
      </c>
      <c r="FS8" t="e">
        <f>AND(#REF!,"AAAAAHTu/64=")</f>
        <v>#REF!</v>
      </c>
      <c r="FT8" t="e">
        <f>AND(#REF!,"AAAAAHTu/68=")</f>
        <v>#REF!</v>
      </c>
      <c r="FU8" t="e">
        <f>AND(#REF!,"AAAAAHTu/7A=")</f>
        <v>#REF!</v>
      </c>
      <c r="FV8" t="e">
        <f>AND(#REF!,"AAAAAHTu/7E=")</f>
        <v>#REF!</v>
      </c>
      <c r="FW8" t="e">
        <f>AND(#REF!,"AAAAAHTu/7I=")</f>
        <v>#REF!</v>
      </c>
      <c r="FX8" t="e">
        <f>AND(#REF!,"AAAAAHTu/7M=")</f>
        <v>#REF!</v>
      </c>
      <c r="FY8" t="e">
        <f>AND(#REF!,"AAAAAHTu/7Q=")</f>
        <v>#REF!</v>
      </c>
      <c r="FZ8" t="e">
        <f>AND(#REF!,"AAAAAHTu/7U=")</f>
        <v>#REF!</v>
      </c>
      <c r="GA8" t="e">
        <f>IF(#REF!,"AAAAAHTu/7Y=",0)</f>
        <v>#REF!</v>
      </c>
      <c r="GB8" t="e">
        <f>AND(#REF!,"AAAAAHTu/7c=")</f>
        <v>#REF!</v>
      </c>
      <c r="GC8" t="e">
        <f>AND(#REF!,"AAAAAHTu/7g=")</f>
        <v>#REF!</v>
      </c>
      <c r="GD8" t="e">
        <f>AND(#REF!,"AAAAAHTu/7k=")</f>
        <v>#REF!</v>
      </c>
      <c r="GE8" t="e">
        <f>AND(#REF!,"AAAAAHTu/7o=")</f>
        <v>#REF!</v>
      </c>
      <c r="GF8" t="e">
        <f>AND(#REF!,"AAAAAHTu/7s=")</f>
        <v>#REF!</v>
      </c>
      <c r="GG8" t="e">
        <f>AND(#REF!,"AAAAAHTu/7w=")</f>
        <v>#REF!</v>
      </c>
      <c r="GH8" t="e">
        <f>AND(#REF!,"AAAAAHTu/70=")</f>
        <v>#REF!</v>
      </c>
      <c r="GI8" t="e">
        <f>AND(#REF!,"AAAAAHTu/74=")</f>
        <v>#REF!</v>
      </c>
      <c r="GJ8" t="e">
        <f>AND(#REF!,"AAAAAHTu/78=")</f>
        <v>#REF!</v>
      </c>
      <c r="GK8" t="e">
        <f>AND(#REF!,"AAAAAHTu/8A=")</f>
        <v>#REF!</v>
      </c>
      <c r="GL8" t="e">
        <f>AND(#REF!,"AAAAAHTu/8E=")</f>
        <v>#REF!</v>
      </c>
      <c r="GM8" t="e">
        <f>AND(#REF!,"AAAAAHTu/8I=")</f>
        <v>#REF!</v>
      </c>
      <c r="GN8" t="e">
        <f>AND(#REF!,"AAAAAHTu/8M=")</f>
        <v>#REF!</v>
      </c>
      <c r="GO8" t="e">
        <f>AND(#REF!,"AAAAAHTu/8Q=")</f>
        <v>#REF!</v>
      </c>
      <c r="GP8" t="e">
        <f>AND(#REF!,"AAAAAHTu/8U=")</f>
        <v>#REF!</v>
      </c>
      <c r="GQ8" t="e">
        <f>AND(#REF!,"AAAAAHTu/8Y=")</f>
        <v>#REF!</v>
      </c>
      <c r="GR8" t="e">
        <f>AND(#REF!,"AAAAAHTu/8c=")</f>
        <v>#REF!</v>
      </c>
      <c r="GS8" t="e">
        <f>AND(#REF!,"AAAAAHTu/8g=")</f>
        <v>#REF!</v>
      </c>
      <c r="GT8" t="e">
        <f>AND(#REF!,"AAAAAHTu/8k=")</f>
        <v>#REF!</v>
      </c>
      <c r="GU8" t="e">
        <f>AND(#REF!,"AAAAAHTu/8o=")</f>
        <v>#REF!</v>
      </c>
      <c r="GV8" t="e">
        <f>AND(#REF!,"AAAAAHTu/8s=")</f>
        <v>#REF!</v>
      </c>
      <c r="GW8" t="e">
        <f>AND(#REF!,"AAAAAHTu/8w=")</f>
        <v>#REF!</v>
      </c>
      <c r="GX8" t="e">
        <f>IF(#REF!,"AAAAAHTu/80=",0)</f>
        <v>#REF!</v>
      </c>
      <c r="GY8" t="e">
        <f>AND(#REF!,"AAAAAHTu/84=")</f>
        <v>#REF!</v>
      </c>
      <c r="GZ8" t="e">
        <f>AND(#REF!,"AAAAAHTu/88=")</f>
        <v>#REF!</v>
      </c>
      <c r="HA8" t="e">
        <f>AND(#REF!,"AAAAAHTu/9A=")</f>
        <v>#REF!</v>
      </c>
      <c r="HB8" t="e">
        <f>AND(#REF!,"AAAAAHTu/9E=")</f>
        <v>#REF!</v>
      </c>
      <c r="HC8" t="e">
        <f>AND(#REF!,"AAAAAHTu/9I=")</f>
        <v>#REF!</v>
      </c>
      <c r="HD8" t="e">
        <f>AND(#REF!,"AAAAAHTu/9M=")</f>
        <v>#REF!</v>
      </c>
      <c r="HE8" t="e">
        <f>AND(#REF!,"AAAAAHTu/9Q=")</f>
        <v>#REF!</v>
      </c>
      <c r="HF8" t="e">
        <f>AND(#REF!,"AAAAAHTu/9U=")</f>
        <v>#REF!</v>
      </c>
      <c r="HG8" t="e">
        <f>AND(#REF!,"AAAAAHTu/9Y=")</f>
        <v>#REF!</v>
      </c>
      <c r="HH8" t="e">
        <f>AND(#REF!,"AAAAAHTu/9c=")</f>
        <v>#REF!</v>
      </c>
      <c r="HI8" t="e">
        <f>AND(#REF!,"AAAAAHTu/9g=")</f>
        <v>#REF!</v>
      </c>
      <c r="HJ8" t="e">
        <f>AND(#REF!,"AAAAAHTu/9k=")</f>
        <v>#REF!</v>
      </c>
      <c r="HK8" t="e">
        <f>AND(#REF!,"AAAAAHTu/9o=")</f>
        <v>#REF!</v>
      </c>
      <c r="HL8" t="e">
        <f>AND(#REF!,"AAAAAHTu/9s=")</f>
        <v>#REF!</v>
      </c>
      <c r="HM8" t="e">
        <f>AND(#REF!,"AAAAAHTu/9w=")</f>
        <v>#REF!</v>
      </c>
      <c r="HN8" t="e">
        <f>AND(#REF!,"AAAAAHTu/90=")</f>
        <v>#REF!</v>
      </c>
      <c r="HO8" t="e">
        <f>AND(#REF!,"AAAAAHTu/94=")</f>
        <v>#REF!</v>
      </c>
      <c r="HP8" t="e">
        <f>AND(#REF!,"AAAAAHTu/98=")</f>
        <v>#REF!</v>
      </c>
      <c r="HQ8" t="e">
        <f>AND(#REF!,"AAAAAHTu/+A=")</f>
        <v>#REF!</v>
      </c>
      <c r="HR8" t="e">
        <f>AND(#REF!,"AAAAAHTu/+E=")</f>
        <v>#REF!</v>
      </c>
      <c r="HS8" t="e">
        <f>AND(#REF!,"AAAAAHTu/+I=")</f>
        <v>#REF!</v>
      </c>
      <c r="HT8" t="e">
        <f>AND(#REF!,"AAAAAHTu/+M=")</f>
        <v>#REF!</v>
      </c>
      <c r="HU8" t="e">
        <f>IF(#REF!,"AAAAAHTu/+Q=",0)</f>
        <v>#REF!</v>
      </c>
      <c r="HV8" t="e">
        <f>AND(#REF!,"AAAAAHTu/+U=")</f>
        <v>#REF!</v>
      </c>
      <c r="HW8" t="e">
        <f>AND(#REF!,"AAAAAHTu/+Y=")</f>
        <v>#REF!</v>
      </c>
      <c r="HX8" t="e">
        <f>AND(#REF!,"AAAAAHTu/+c=")</f>
        <v>#REF!</v>
      </c>
      <c r="HY8" t="e">
        <f>AND(#REF!,"AAAAAHTu/+g=")</f>
        <v>#REF!</v>
      </c>
      <c r="HZ8" t="e">
        <f>AND(#REF!,"AAAAAHTu/+k=")</f>
        <v>#REF!</v>
      </c>
      <c r="IA8" t="e">
        <f>AND(#REF!,"AAAAAHTu/+o=")</f>
        <v>#REF!</v>
      </c>
      <c r="IB8" t="e">
        <f>AND(#REF!,"AAAAAHTu/+s=")</f>
        <v>#REF!</v>
      </c>
      <c r="IC8" t="e">
        <f>AND(#REF!,"AAAAAHTu/+w=")</f>
        <v>#REF!</v>
      </c>
      <c r="ID8" t="e">
        <f>AND(#REF!,"AAAAAHTu/+0=")</f>
        <v>#REF!</v>
      </c>
      <c r="IE8" t="e">
        <f>AND(#REF!,"AAAAAHTu/+4=")</f>
        <v>#REF!</v>
      </c>
      <c r="IF8" t="e">
        <f>AND(#REF!,"AAAAAHTu/+8=")</f>
        <v>#REF!</v>
      </c>
      <c r="IG8" t="e">
        <f>AND(#REF!,"AAAAAHTu//A=")</f>
        <v>#REF!</v>
      </c>
      <c r="IH8" t="e">
        <f>AND(#REF!,"AAAAAHTu//E=")</f>
        <v>#REF!</v>
      </c>
      <c r="II8" t="e">
        <f>AND(#REF!,"AAAAAHTu//I=")</f>
        <v>#REF!</v>
      </c>
      <c r="IJ8" t="e">
        <f>AND(#REF!,"AAAAAHTu//M=")</f>
        <v>#REF!</v>
      </c>
      <c r="IK8" t="e">
        <f>AND(#REF!,"AAAAAHTu//Q=")</f>
        <v>#REF!</v>
      </c>
      <c r="IL8" t="e">
        <f>AND(#REF!,"AAAAAHTu//U=")</f>
        <v>#REF!</v>
      </c>
      <c r="IM8" t="e">
        <f>AND(#REF!,"AAAAAHTu//Y=")</f>
        <v>#REF!</v>
      </c>
      <c r="IN8" t="e">
        <f>AND(#REF!,"AAAAAHTu//c=")</f>
        <v>#REF!</v>
      </c>
      <c r="IO8" t="e">
        <f>AND(#REF!,"AAAAAHTu//g=")</f>
        <v>#REF!</v>
      </c>
      <c r="IP8" t="e">
        <f>AND(#REF!,"AAAAAHTu//k=")</f>
        <v>#REF!</v>
      </c>
      <c r="IQ8" t="e">
        <f>AND(#REF!,"AAAAAHTu//o=")</f>
        <v>#REF!</v>
      </c>
      <c r="IR8" t="e">
        <f>IF(#REF!,"AAAAAHTu//s=",0)</f>
        <v>#REF!</v>
      </c>
      <c r="IS8" t="e">
        <f>AND(#REF!,"AAAAAHTu//w=")</f>
        <v>#REF!</v>
      </c>
      <c r="IT8" t="e">
        <f>AND(#REF!,"AAAAAHTu//0=")</f>
        <v>#REF!</v>
      </c>
      <c r="IU8" t="e">
        <f>AND(#REF!,"AAAAAHTu//4=")</f>
        <v>#REF!</v>
      </c>
      <c r="IV8" t="e">
        <f>AND(#REF!,"AAAAAHTu//8=")</f>
        <v>#REF!</v>
      </c>
    </row>
    <row r="9" spans="1:256" x14ac:dyDescent="0.25">
      <c r="A9" t="e">
        <f>AND(#REF!,"AAAAAHR2uwA=")</f>
        <v>#REF!</v>
      </c>
      <c r="B9" t="e">
        <f>AND(#REF!,"AAAAAHR2uwE=")</f>
        <v>#REF!</v>
      </c>
      <c r="C9" t="e">
        <f>AND(#REF!,"AAAAAHR2uwI=")</f>
        <v>#REF!</v>
      </c>
      <c r="D9" t="e">
        <f>AND(#REF!,"AAAAAHR2uwM=")</f>
        <v>#REF!</v>
      </c>
      <c r="E9" t="e">
        <f>AND(#REF!,"AAAAAHR2uwQ=")</f>
        <v>#REF!</v>
      </c>
      <c r="F9" t="e">
        <f>AND(#REF!,"AAAAAHR2uwU=")</f>
        <v>#REF!</v>
      </c>
      <c r="G9" t="e">
        <f>AND(#REF!,"AAAAAHR2uwY=")</f>
        <v>#REF!</v>
      </c>
      <c r="H9" t="e">
        <f>AND(#REF!,"AAAAAHR2uwc=")</f>
        <v>#REF!</v>
      </c>
      <c r="I9" t="e">
        <f>AND(#REF!,"AAAAAHR2uwg=")</f>
        <v>#REF!</v>
      </c>
      <c r="J9" t="e">
        <f>AND(#REF!,"AAAAAHR2uwk=")</f>
        <v>#REF!</v>
      </c>
      <c r="K9" t="e">
        <f>AND(#REF!,"AAAAAHR2uwo=")</f>
        <v>#REF!</v>
      </c>
      <c r="L9" t="e">
        <f>AND(#REF!,"AAAAAHR2uws=")</f>
        <v>#REF!</v>
      </c>
      <c r="M9" t="e">
        <f>AND(#REF!,"AAAAAHR2uww=")</f>
        <v>#REF!</v>
      </c>
      <c r="N9" t="e">
        <f>AND(#REF!,"AAAAAHR2uw0=")</f>
        <v>#REF!</v>
      </c>
      <c r="O9" t="e">
        <f>AND(#REF!,"AAAAAHR2uw4=")</f>
        <v>#REF!</v>
      </c>
      <c r="P9" t="e">
        <f>AND(#REF!,"AAAAAHR2uw8=")</f>
        <v>#REF!</v>
      </c>
      <c r="Q9" t="e">
        <f>AND(#REF!,"AAAAAHR2uxA=")</f>
        <v>#REF!</v>
      </c>
      <c r="R9" t="e">
        <f>AND(#REF!,"AAAAAHR2uxE=")</f>
        <v>#REF!</v>
      </c>
      <c r="S9" t="e">
        <f>IF(#REF!,"AAAAAHR2uxI=",0)</f>
        <v>#REF!</v>
      </c>
      <c r="T9" t="e">
        <f>AND(#REF!,"AAAAAHR2uxM=")</f>
        <v>#REF!</v>
      </c>
      <c r="U9" t="e">
        <f>AND(#REF!,"AAAAAHR2uxQ=")</f>
        <v>#REF!</v>
      </c>
      <c r="V9" t="e">
        <f>AND(#REF!,"AAAAAHR2uxU=")</f>
        <v>#REF!</v>
      </c>
      <c r="W9" t="e">
        <f>AND(#REF!,"AAAAAHR2uxY=")</f>
        <v>#REF!</v>
      </c>
      <c r="X9" t="e">
        <f>AND(#REF!,"AAAAAHR2uxc=")</f>
        <v>#REF!</v>
      </c>
      <c r="Y9" t="e">
        <f>AND(#REF!,"AAAAAHR2uxg=")</f>
        <v>#REF!</v>
      </c>
      <c r="Z9" t="e">
        <f>AND(#REF!,"AAAAAHR2uxk=")</f>
        <v>#REF!</v>
      </c>
      <c r="AA9" t="e">
        <f>AND(#REF!,"AAAAAHR2uxo=")</f>
        <v>#REF!</v>
      </c>
      <c r="AB9" t="e">
        <f>AND(#REF!,"AAAAAHR2uxs=")</f>
        <v>#REF!</v>
      </c>
      <c r="AC9" t="e">
        <f>AND(#REF!,"AAAAAHR2uxw=")</f>
        <v>#REF!</v>
      </c>
      <c r="AD9" t="e">
        <f>AND(#REF!,"AAAAAHR2ux0=")</f>
        <v>#REF!</v>
      </c>
      <c r="AE9" t="e">
        <f>AND(#REF!,"AAAAAHR2ux4=")</f>
        <v>#REF!</v>
      </c>
      <c r="AF9" t="e">
        <f>AND(#REF!,"AAAAAHR2ux8=")</f>
        <v>#REF!</v>
      </c>
      <c r="AG9" t="e">
        <f>AND(#REF!,"AAAAAHR2uyA=")</f>
        <v>#REF!</v>
      </c>
      <c r="AH9" t="e">
        <f>AND(#REF!,"AAAAAHR2uyE=")</f>
        <v>#REF!</v>
      </c>
      <c r="AI9" t="e">
        <f>AND(#REF!,"AAAAAHR2uyI=")</f>
        <v>#REF!</v>
      </c>
      <c r="AJ9" t="e">
        <f>AND(#REF!,"AAAAAHR2uyM=")</f>
        <v>#REF!</v>
      </c>
      <c r="AK9" t="e">
        <f>AND(#REF!,"AAAAAHR2uyQ=")</f>
        <v>#REF!</v>
      </c>
      <c r="AL9" t="e">
        <f>AND(#REF!,"AAAAAHR2uyU=")</f>
        <v>#REF!</v>
      </c>
      <c r="AM9" t="e">
        <f>AND(#REF!,"AAAAAHR2uyY=")</f>
        <v>#REF!</v>
      </c>
      <c r="AN9" t="e">
        <f>AND(#REF!,"AAAAAHR2uyc=")</f>
        <v>#REF!</v>
      </c>
      <c r="AO9" t="e">
        <f>AND(#REF!,"AAAAAHR2uyg=")</f>
        <v>#REF!</v>
      </c>
      <c r="AP9" t="e">
        <f>IF(#REF!,"AAAAAHR2uyk=",0)</f>
        <v>#REF!</v>
      </c>
      <c r="AQ9" t="e">
        <f>AND(#REF!,"AAAAAHR2uyo=")</f>
        <v>#REF!</v>
      </c>
      <c r="AR9" t="e">
        <f>AND(#REF!,"AAAAAHR2uys=")</f>
        <v>#REF!</v>
      </c>
      <c r="AS9" t="e">
        <f>AND(#REF!,"AAAAAHR2uyw=")</f>
        <v>#REF!</v>
      </c>
      <c r="AT9" t="e">
        <f>AND(#REF!,"AAAAAHR2uy0=")</f>
        <v>#REF!</v>
      </c>
      <c r="AU9" t="e">
        <f>AND(#REF!,"AAAAAHR2uy4=")</f>
        <v>#REF!</v>
      </c>
      <c r="AV9" t="e">
        <f>AND(#REF!,"AAAAAHR2uy8=")</f>
        <v>#REF!</v>
      </c>
      <c r="AW9" t="e">
        <f>AND(#REF!,"AAAAAHR2uzA=")</f>
        <v>#REF!</v>
      </c>
      <c r="AX9" t="e">
        <f>AND(#REF!,"AAAAAHR2uzE=")</f>
        <v>#REF!</v>
      </c>
      <c r="AY9" t="e">
        <f>AND(#REF!,"AAAAAHR2uzI=")</f>
        <v>#REF!</v>
      </c>
      <c r="AZ9" t="e">
        <f>AND(#REF!,"AAAAAHR2uzM=")</f>
        <v>#REF!</v>
      </c>
      <c r="BA9" t="e">
        <f>AND(#REF!,"AAAAAHR2uzQ=")</f>
        <v>#REF!</v>
      </c>
      <c r="BB9" t="e">
        <f>AND(#REF!,"AAAAAHR2uzU=")</f>
        <v>#REF!</v>
      </c>
      <c r="BC9" t="e">
        <f>AND(#REF!,"AAAAAHR2uzY=")</f>
        <v>#REF!</v>
      </c>
      <c r="BD9" t="e">
        <f>AND(#REF!,"AAAAAHR2uzc=")</f>
        <v>#REF!</v>
      </c>
      <c r="BE9" t="e">
        <f>AND(#REF!,"AAAAAHR2uzg=")</f>
        <v>#REF!</v>
      </c>
      <c r="BF9" t="e">
        <f>AND(#REF!,"AAAAAHR2uzk=")</f>
        <v>#REF!</v>
      </c>
      <c r="BG9" t="e">
        <f>AND(#REF!,"AAAAAHR2uzo=")</f>
        <v>#REF!</v>
      </c>
      <c r="BH9" t="e">
        <f>AND(#REF!,"AAAAAHR2uzs=")</f>
        <v>#REF!</v>
      </c>
      <c r="BI9" t="e">
        <f>AND(#REF!,"AAAAAHR2uzw=")</f>
        <v>#REF!</v>
      </c>
      <c r="BJ9" t="e">
        <f>AND(#REF!,"AAAAAHR2uz0=")</f>
        <v>#REF!</v>
      </c>
      <c r="BK9" t="e">
        <f>AND(#REF!,"AAAAAHR2uz4=")</f>
        <v>#REF!</v>
      </c>
      <c r="BL9" t="e">
        <f>AND(#REF!,"AAAAAHR2uz8=")</f>
        <v>#REF!</v>
      </c>
      <c r="BM9" t="e">
        <f>IF(#REF!,"AAAAAHR2u0A=",0)</f>
        <v>#REF!</v>
      </c>
      <c r="BN9" t="e">
        <f>AND(#REF!,"AAAAAHR2u0E=")</f>
        <v>#REF!</v>
      </c>
      <c r="BO9" t="e">
        <f>AND(#REF!,"AAAAAHR2u0I=")</f>
        <v>#REF!</v>
      </c>
      <c r="BP9" t="e">
        <f>AND(#REF!,"AAAAAHR2u0M=")</f>
        <v>#REF!</v>
      </c>
      <c r="BQ9" t="e">
        <f>AND(#REF!,"AAAAAHR2u0Q=")</f>
        <v>#REF!</v>
      </c>
      <c r="BR9" t="e">
        <f>AND(#REF!,"AAAAAHR2u0U=")</f>
        <v>#REF!</v>
      </c>
      <c r="BS9" t="e">
        <f>AND(#REF!,"AAAAAHR2u0Y=")</f>
        <v>#REF!</v>
      </c>
      <c r="BT9" t="e">
        <f>AND(#REF!,"AAAAAHR2u0c=")</f>
        <v>#REF!</v>
      </c>
      <c r="BU9" t="e">
        <f>AND(#REF!,"AAAAAHR2u0g=")</f>
        <v>#REF!</v>
      </c>
      <c r="BV9" t="e">
        <f>AND(#REF!,"AAAAAHR2u0k=")</f>
        <v>#REF!</v>
      </c>
      <c r="BW9" t="e">
        <f>AND(#REF!,"AAAAAHR2u0o=")</f>
        <v>#REF!</v>
      </c>
      <c r="BX9" t="e">
        <f>AND(#REF!,"AAAAAHR2u0s=")</f>
        <v>#REF!</v>
      </c>
      <c r="BY9" t="e">
        <f>AND(#REF!,"AAAAAHR2u0w=")</f>
        <v>#REF!</v>
      </c>
      <c r="BZ9" t="e">
        <f>AND(#REF!,"AAAAAHR2u00=")</f>
        <v>#REF!</v>
      </c>
      <c r="CA9" t="e">
        <f>AND(#REF!,"AAAAAHR2u04=")</f>
        <v>#REF!</v>
      </c>
      <c r="CB9" t="e">
        <f>AND(#REF!,"AAAAAHR2u08=")</f>
        <v>#REF!</v>
      </c>
      <c r="CC9" t="e">
        <f>AND(#REF!,"AAAAAHR2u1A=")</f>
        <v>#REF!</v>
      </c>
      <c r="CD9" t="e">
        <f>AND(#REF!,"AAAAAHR2u1E=")</f>
        <v>#REF!</v>
      </c>
      <c r="CE9" t="e">
        <f>AND(#REF!,"AAAAAHR2u1I=")</f>
        <v>#REF!</v>
      </c>
      <c r="CF9" t="e">
        <f>AND(#REF!,"AAAAAHR2u1M=")</f>
        <v>#REF!</v>
      </c>
      <c r="CG9" t="e">
        <f>AND(#REF!,"AAAAAHR2u1Q=")</f>
        <v>#REF!</v>
      </c>
      <c r="CH9" t="e">
        <f>AND(#REF!,"AAAAAHR2u1U=")</f>
        <v>#REF!</v>
      </c>
      <c r="CI9" t="e">
        <f>AND(#REF!,"AAAAAHR2u1Y=")</f>
        <v>#REF!</v>
      </c>
      <c r="CJ9" t="e">
        <f>IF(#REF!,"AAAAAHR2u1c=",0)</f>
        <v>#REF!</v>
      </c>
      <c r="CK9" t="e">
        <f>AND(#REF!,"AAAAAHR2u1g=")</f>
        <v>#REF!</v>
      </c>
      <c r="CL9" t="e">
        <f>AND(#REF!,"AAAAAHR2u1k=")</f>
        <v>#REF!</v>
      </c>
      <c r="CM9" t="e">
        <f>AND(#REF!,"AAAAAHR2u1o=")</f>
        <v>#REF!</v>
      </c>
      <c r="CN9" t="e">
        <f>AND(#REF!,"AAAAAHR2u1s=")</f>
        <v>#REF!</v>
      </c>
      <c r="CO9" t="e">
        <f>AND(#REF!,"AAAAAHR2u1w=")</f>
        <v>#REF!</v>
      </c>
      <c r="CP9" t="e">
        <f>AND(#REF!,"AAAAAHR2u10=")</f>
        <v>#REF!</v>
      </c>
      <c r="CQ9" t="e">
        <f>AND(#REF!,"AAAAAHR2u14=")</f>
        <v>#REF!</v>
      </c>
      <c r="CR9" t="e">
        <f>AND(#REF!,"AAAAAHR2u18=")</f>
        <v>#REF!</v>
      </c>
      <c r="CS9" t="e">
        <f>AND(#REF!,"AAAAAHR2u2A=")</f>
        <v>#REF!</v>
      </c>
      <c r="CT9" t="e">
        <f>AND(#REF!,"AAAAAHR2u2E=")</f>
        <v>#REF!</v>
      </c>
      <c r="CU9" t="e">
        <f>AND(#REF!,"AAAAAHR2u2I=")</f>
        <v>#REF!</v>
      </c>
      <c r="CV9" t="e">
        <f>AND(#REF!,"AAAAAHR2u2M=")</f>
        <v>#REF!</v>
      </c>
      <c r="CW9" t="e">
        <f>AND(#REF!,"AAAAAHR2u2Q=")</f>
        <v>#REF!</v>
      </c>
      <c r="CX9" t="e">
        <f>AND(#REF!,"AAAAAHR2u2U=")</f>
        <v>#REF!</v>
      </c>
      <c r="CY9" t="e">
        <f>AND(#REF!,"AAAAAHR2u2Y=")</f>
        <v>#REF!</v>
      </c>
      <c r="CZ9" t="e">
        <f>AND(#REF!,"AAAAAHR2u2c=")</f>
        <v>#REF!</v>
      </c>
      <c r="DA9" t="e">
        <f>AND(#REF!,"AAAAAHR2u2g=")</f>
        <v>#REF!</v>
      </c>
      <c r="DB9" t="e">
        <f>AND(#REF!,"AAAAAHR2u2k=")</f>
        <v>#REF!</v>
      </c>
      <c r="DC9" t="e">
        <f>AND(#REF!,"AAAAAHR2u2o=")</f>
        <v>#REF!</v>
      </c>
      <c r="DD9" t="e">
        <f>AND(#REF!,"AAAAAHR2u2s=")</f>
        <v>#REF!</v>
      </c>
      <c r="DE9" t="e">
        <f>AND(#REF!,"AAAAAHR2u2w=")</f>
        <v>#REF!</v>
      </c>
      <c r="DF9" t="e">
        <f>AND(#REF!,"AAAAAHR2u20=")</f>
        <v>#REF!</v>
      </c>
      <c r="DG9" t="e">
        <f>IF(#REF!,"AAAAAHR2u24=",0)</f>
        <v>#REF!</v>
      </c>
      <c r="DH9" t="e">
        <f>AND(#REF!,"AAAAAHR2u28=")</f>
        <v>#REF!</v>
      </c>
      <c r="DI9" t="e">
        <f>AND(#REF!,"AAAAAHR2u3A=")</f>
        <v>#REF!</v>
      </c>
      <c r="DJ9" t="e">
        <f>AND(#REF!,"AAAAAHR2u3E=")</f>
        <v>#REF!</v>
      </c>
      <c r="DK9" t="e">
        <f>AND(#REF!,"AAAAAHR2u3I=")</f>
        <v>#REF!</v>
      </c>
      <c r="DL9" t="e">
        <f>AND(#REF!,"AAAAAHR2u3M=")</f>
        <v>#REF!</v>
      </c>
      <c r="DM9" t="e">
        <f>AND(#REF!,"AAAAAHR2u3Q=")</f>
        <v>#REF!</v>
      </c>
      <c r="DN9" t="e">
        <f>AND(#REF!,"AAAAAHR2u3U=")</f>
        <v>#REF!</v>
      </c>
      <c r="DO9" t="e">
        <f>AND(#REF!,"AAAAAHR2u3Y=")</f>
        <v>#REF!</v>
      </c>
      <c r="DP9" t="e">
        <f>AND(#REF!,"AAAAAHR2u3c=")</f>
        <v>#REF!</v>
      </c>
      <c r="DQ9" t="e">
        <f>AND(#REF!,"AAAAAHR2u3g=")</f>
        <v>#REF!</v>
      </c>
      <c r="DR9" t="e">
        <f>AND(#REF!,"AAAAAHR2u3k=")</f>
        <v>#REF!</v>
      </c>
      <c r="DS9" t="e">
        <f>AND(#REF!,"AAAAAHR2u3o=")</f>
        <v>#REF!</v>
      </c>
      <c r="DT9" t="e">
        <f>AND(#REF!,"AAAAAHR2u3s=")</f>
        <v>#REF!</v>
      </c>
      <c r="DU9" t="e">
        <f>AND(#REF!,"AAAAAHR2u3w=")</f>
        <v>#REF!</v>
      </c>
      <c r="DV9" t="e">
        <f>AND(#REF!,"AAAAAHR2u30=")</f>
        <v>#REF!</v>
      </c>
      <c r="DW9" t="e">
        <f>AND(#REF!,"AAAAAHR2u34=")</f>
        <v>#REF!</v>
      </c>
      <c r="DX9" t="e">
        <f>AND(#REF!,"AAAAAHR2u38=")</f>
        <v>#REF!</v>
      </c>
      <c r="DY9" t="e">
        <f>AND(#REF!,"AAAAAHR2u4A=")</f>
        <v>#REF!</v>
      </c>
      <c r="DZ9" t="e">
        <f>AND(#REF!,"AAAAAHR2u4E=")</f>
        <v>#REF!</v>
      </c>
      <c r="EA9" t="e">
        <f>AND(#REF!,"AAAAAHR2u4I=")</f>
        <v>#REF!</v>
      </c>
      <c r="EB9" t="e">
        <f>AND(#REF!,"AAAAAHR2u4M=")</f>
        <v>#REF!</v>
      </c>
      <c r="EC9" t="e">
        <f>AND(#REF!,"AAAAAHR2u4Q=")</f>
        <v>#REF!</v>
      </c>
      <c r="ED9" t="e">
        <f>IF(#REF!,"AAAAAHR2u4U=",0)</f>
        <v>#REF!</v>
      </c>
      <c r="EE9" t="e">
        <f>AND(#REF!,"AAAAAHR2u4Y=")</f>
        <v>#REF!</v>
      </c>
      <c r="EF9" t="e">
        <f>AND(#REF!,"AAAAAHR2u4c=")</f>
        <v>#REF!</v>
      </c>
      <c r="EG9" t="e">
        <f>AND(#REF!,"AAAAAHR2u4g=")</f>
        <v>#REF!</v>
      </c>
      <c r="EH9" t="e">
        <f>AND(#REF!,"AAAAAHR2u4k=")</f>
        <v>#REF!</v>
      </c>
      <c r="EI9" t="e">
        <f>AND(#REF!,"AAAAAHR2u4o=")</f>
        <v>#REF!</v>
      </c>
      <c r="EJ9" t="e">
        <f>AND(#REF!,"AAAAAHR2u4s=")</f>
        <v>#REF!</v>
      </c>
      <c r="EK9" t="e">
        <f>AND(#REF!,"AAAAAHR2u4w=")</f>
        <v>#REF!</v>
      </c>
      <c r="EL9" t="e">
        <f>AND(#REF!,"AAAAAHR2u40=")</f>
        <v>#REF!</v>
      </c>
      <c r="EM9" t="e">
        <f>AND(#REF!,"AAAAAHR2u44=")</f>
        <v>#REF!</v>
      </c>
      <c r="EN9" t="e">
        <f>AND(#REF!,"AAAAAHR2u48=")</f>
        <v>#REF!</v>
      </c>
      <c r="EO9" t="e">
        <f>AND(#REF!,"AAAAAHR2u5A=")</f>
        <v>#REF!</v>
      </c>
      <c r="EP9" t="e">
        <f>AND(#REF!,"AAAAAHR2u5E=")</f>
        <v>#REF!</v>
      </c>
      <c r="EQ9" t="e">
        <f>AND(#REF!,"AAAAAHR2u5I=")</f>
        <v>#REF!</v>
      </c>
      <c r="ER9" t="e">
        <f>AND(#REF!,"AAAAAHR2u5M=")</f>
        <v>#REF!</v>
      </c>
      <c r="ES9" t="e">
        <f>AND(#REF!,"AAAAAHR2u5Q=")</f>
        <v>#REF!</v>
      </c>
      <c r="ET9" t="e">
        <f>AND(#REF!,"AAAAAHR2u5U=")</f>
        <v>#REF!</v>
      </c>
      <c r="EU9" t="e">
        <f>AND(#REF!,"AAAAAHR2u5Y=")</f>
        <v>#REF!</v>
      </c>
      <c r="EV9" t="e">
        <f>AND(#REF!,"AAAAAHR2u5c=")</f>
        <v>#REF!</v>
      </c>
      <c r="EW9" t="e">
        <f>AND(#REF!,"AAAAAHR2u5g=")</f>
        <v>#REF!</v>
      </c>
      <c r="EX9" t="e">
        <f>AND(#REF!,"AAAAAHR2u5k=")</f>
        <v>#REF!</v>
      </c>
      <c r="EY9" t="e">
        <f>AND(#REF!,"AAAAAHR2u5o=")</f>
        <v>#REF!</v>
      </c>
      <c r="EZ9" t="e">
        <f>AND(#REF!,"AAAAAHR2u5s=")</f>
        <v>#REF!</v>
      </c>
      <c r="FA9" t="e">
        <f>IF(#REF!,"AAAAAHR2u5w=",0)</f>
        <v>#REF!</v>
      </c>
      <c r="FB9" t="e">
        <f>AND(#REF!,"AAAAAHR2u50=")</f>
        <v>#REF!</v>
      </c>
      <c r="FC9" t="e">
        <f>AND(#REF!,"AAAAAHR2u54=")</f>
        <v>#REF!</v>
      </c>
      <c r="FD9" t="e">
        <f>AND(#REF!,"AAAAAHR2u58=")</f>
        <v>#REF!</v>
      </c>
      <c r="FE9" t="e">
        <f>AND(#REF!,"AAAAAHR2u6A=")</f>
        <v>#REF!</v>
      </c>
      <c r="FF9" t="e">
        <f>AND(#REF!,"AAAAAHR2u6E=")</f>
        <v>#REF!</v>
      </c>
      <c r="FG9" t="e">
        <f>AND(#REF!,"AAAAAHR2u6I=")</f>
        <v>#REF!</v>
      </c>
      <c r="FH9" t="e">
        <f>AND(#REF!,"AAAAAHR2u6M=")</f>
        <v>#REF!</v>
      </c>
      <c r="FI9" t="e">
        <f>AND(#REF!,"AAAAAHR2u6Q=")</f>
        <v>#REF!</v>
      </c>
      <c r="FJ9" t="e">
        <f>AND(#REF!,"AAAAAHR2u6U=")</f>
        <v>#REF!</v>
      </c>
      <c r="FK9" t="e">
        <f>AND(#REF!,"AAAAAHR2u6Y=")</f>
        <v>#REF!</v>
      </c>
      <c r="FL9" t="e">
        <f>AND(#REF!,"AAAAAHR2u6c=")</f>
        <v>#REF!</v>
      </c>
      <c r="FM9" t="e">
        <f>AND(#REF!,"AAAAAHR2u6g=")</f>
        <v>#REF!</v>
      </c>
      <c r="FN9" t="e">
        <f>AND(#REF!,"AAAAAHR2u6k=")</f>
        <v>#REF!</v>
      </c>
      <c r="FO9" t="e">
        <f>AND(#REF!,"AAAAAHR2u6o=")</f>
        <v>#REF!</v>
      </c>
      <c r="FP9" t="e">
        <f>AND(#REF!,"AAAAAHR2u6s=")</f>
        <v>#REF!</v>
      </c>
      <c r="FQ9" t="e">
        <f>AND(#REF!,"AAAAAHR2u6w=")</f>
        <v>#REF!</v>
      </c>
      <c r="FR9" t="e">
        <f>AND(#REF!,"AAAAAHR2u60=")</f>
        <v>#REF!</v>
      </c>
      <c r="FS9" t="e">
        <f>AND(#REF!,"AAAAAHR2u64=")</f>
        <v>#REF!</v>
      </c>
      <c r="FT9" t="e">
        <f>AND(#REF!,"AAAAAHR2u68=")</f>
        <v>#REF!</v>
      </c>
      <c r="FU9" t="e">
        <f>AND(#REF!,"AAAAAHR2u7A=")</f>
        <v>#REF!</v>
      </c>
      <c r="FV9" t="e">
        <f>AND(#REF!,"AAAAAHR2u7E=")</f>
        <v>#REF!</v>
      </c>
      <c r="FW9" t="e">
        <f>AND(#REF!,"AAAAAHR2u7I=")</f>
        <v>#REF!</v>
      </c>
      <c r="FX9" t="e">
        <f>IF(#REF!,"AAAAAHR2u7M=",0)</f>
        <v>#REF!</v>
      </c>
      <c r="FY9" t="e">
        <f>AND(#REF!,"AAAAAHR2u7Q=")</f>
        <v>#REF!</v>
      </c>
      <c r="FZ9" t="e">
        <f>AND(#REF!,"AAAAAHR2u7U=")</f>
        <v>#REF!</v>
      </c>
      <c r="GA9" t="e">
        <f>AND(#REF!,"AAAAAHR2u7Y=")</f>
        <v>#REF!</v>
      </c>
      <c r="GB9" t="e">
        <f>AND(#REF!,"AAAAAHR2u7c=")</f>
        <v>#REF!</v>
      </c>
      <c r="GC9" t="e">
        <f>AND(#REF!,"AAAAAHR2u7g=")</f>
        <v>#REF!</v>
      </c>
      <c r="GD9" t="e">
        <f>AND(#REF!,"AAAAAHR2u7k=")</f>
        <v>#REF!</v>
      </c>
      <c r="GE9" t="e">
        <f>AND(#REF!,"AAAAAHR2u7o=")</f>
        <v>#REF!</v>
      </c>
      <c r="GF9" t="e">
        <f>AND(#REF!,"AAAAAHR2u7s=")</f>
        <v>#REF!</v>
      </c>
      <c r="GG9" t="e">
        <f>AND(#REF!,"AAAAAHR2u7w=")</f>
        <v>#REF!</v>
      </c>
      <c r="GH9" t="e">
        <f>AND(#REF!,"AAAAAHR2u70=")</f>
        <v>#REF!</v>
      </c>
      <c r="GI9" t="e">
        <f>AND(#REF!,"AAAAAHR2u74=")</f>
        <v>#REF!</v>
      </c>
      <c r="GJ9" t="e">
        <f>AND(#REF!,"AAAAAHR2u78=")</f>
        <v>#REF!</v>
      </c>
      <c r="GK9" t="e">
        <f>AND(#REF!,"AAAAAHR2u8A=")</f>
        <v>#REF!</v>
      </c>
      <c r="GL9" t="e">
        <f>AND(#REF!,"AAAAAHR2u8E=")</f>
        <v>#REF!</v>
      </c>
      <c r="GM9" t="e">
        <f>AND(#REF!,"AAAAAHR2u8I=")</f>
        <v>#REF!</v>
      </c>
      <c r="GN9" t="e">
        <f>AND(#REF!,"AAAAAHR2u8M=")</f>
        <v>#REF!</v>
      </c>
      <c r="GO9" t="e">
        <f>AND(#REF!,"AAAAAHR2u8Q=")</f>
        <v>#REF!</v>
      </c>
      <c r="GP9" t="e">
        <f>AND(#REF!,"AAAAAHR2u8U=")</f>
        <v>#REF!</v>
      </c>
      <c r="GQ9" t="e">
        <f>AND(#REF!,"AAAAAHR2u8Y=")</f>
        <v>#REF!</v>
      </c>
      <c r="GR9" t="e">
        <f>AND(#REF!,"AAAAAHR2u8c=")</f>
        <v>#REF!</v>
      </c>
      <c r="GS9" t="e">
        <f>AND(#REF!,"AAAAAHR2u8g=")</f>
        <v>#REF!</v>
      </c>
      <c r="GT9" t="e">
        <f>AND(#REF!,"AAAAAHR2u8k=")</f>
        <v>#REF!</v>
      </c>
      <c r="GU9" t="e">
        <f>IF(#REF!,"AAAAAHR2u8o=",0)</f>
        <v>#REF!</v>
      </c>
      <c r="GV9" t="e">
        <f>AND(#REF!,"AAAAAHR2u8s=")</f>
        <v>#REF!</v>
      </c>
      <c r="GW9" t="e">
        <f>AND(#REF!,"AAAAAHR2u8w=")</f>
        <v>#REF!</v>
      </c>
      <c r="GX9" t="e">
        <f>AND(#REF!,"AAAAAHR2u80=")</f>
        <v>#REF!</v>
      </c>
      <c r="GY9" t="e">
        <f>AND(#REF!,"AAAAAHR2u84=")</f>
        <v>#REF!</v>
      </c>
      <c r="GZ9" t="e">
        <f>AND(#REF!,"AAAAAHR2u88=")</f>
        <v>#REF!</v>
      </c>
      <c r="HA9" t="e">
        <f>AND(#REF!,"AAAAAHR2u9A=")</f>
        <v>#REF!</v>
      </c>
      <c r="HB9" t="e">
        <f>AND(#REF!,"AAAAAHR2u9E=")</f>
        <v>#REF!</v>
      </c>
      <c r="HC9" t="e">
        <f>AND(#REF!,"AAAAAHR2u9I=")</f>
        <v>#REF!</v>
      </c>
      <c r="HD9" t="e">
        <f>AND(#REF!,"AAAAAHR2u9M=")</f>
        <v>#REF!</v>
      </c>
      <c r="HE9" t="e">
        <f>AND(#REF!,"AAAAAHR2u9Q=")</f>
        <v>#REF!</v>
      </c>
      <c r="HF9" t="e">
        <f>AND(#REF!,"AAAAAHR2u9U=")</f>
        <v>#REF!</v>
      </c>
      <c r="HG9" t="e">
        <f>AND(#REF!,"AAAAAHR2u9Y=")</f>
        <v>#REF!</v>
      </c>
      <c r="HH9" t="e">
        <f>AND(#REF!,"AAAAAHR2u9c=")</f>
        <v>#REF!</v>
      </c>
      <c r="HI9" t="e">
        <f>AND(#REF!,"AAAAAHR2u9g=")</f>
        <v>#REF!</v>
      </c>
      <c r="HJ9" t="e">
        <f>AND(#REF!,"AAAAAHR2u9k=")</f>
        <v>#REF!</v>
      </c>
      <c r="HK9" t="e">
        <f>AND(#REF!,"AAAAAHR2u9o=")</f>
        <v>#REF!</v>
      </c>
      <c r="HL9" t="e">
        <f>AND(#REF!,"AAAAAHR2u9s=")</f>
        <v>#REF!</v>
      </c>
      <c r="HM9" t="e">
        <f>AND(#REF!,"AAAAAHR2u9w=")</f>
        <v>#REF!</v>
      </c>
      <c r="HN9" t="e">
        <f>AND(#REF!,"AAAAAHR2u90=")</f>
        <v>#REF!</v>
      </c>
      <c r="HO9" t="e">
        <f>AND(#REF!,"AAAAAHR2u94=")</f>
        <v>#REF!</v>
      </c>
      <c r="HP9" t="e">
        <f>AND(#REF!,"AAAAAHR2u98=")</f>
        <v>#REF!</v>
      </c>
      <c r="HQ9" t="e">
        <f>AND(#REF!,"AAAAAHR2u+A=")</f>
        <v>#REF!</v>
      </c>
      <c r="HR9" t="e">
        <f>IF(#REF!,"AAAAAHR2u+E=",0)</f>
        <v>#REF!</v>
      </c>
      <c r="HS9" t="e">
        <f>AND(#REF!,"AAAAAHR2u+I=")</f>
        <v>#REF!</v>
      </c>
      <c r="HT9" t="e">
        <f>AND(#REF!,"AAAAAHR2u+M=")</f>
        <v>#REF!</v>
      </c>
      <c r="HU9" t="e">
        <f>AND(#REF!,"AAAAAHR2u+Q=")</f>
        <v>#REF!</v>
      </c>
      <c r="HV9" t="e">
        <f>AND(#REF!,"AAAAAHR2u+U=")</f>
        <v>#REF!</v>
      </c>
      <c r="HW9" t="e">
        <f>AND(#REF!,"AAAAAHR2u+Y=")</f>
        <v>#REF!</v>
      </c>
      <c r="HX9" t="e">
        <f>AND(#REF!,"AAAAAHR2u+c=")</f>
        <v>#REF!</v>
      </c>
      <c r="HY9" t="e">
        <f>AND(#REF!,"AAAAAHR2u+g=")</f>
        <v>#REF!</v>
      </c>
      <c r="HZ9" t="e">
        <f>AND(#REF!,"AAAAAHR2u+k=")</f>
        <v>#REF!</v>
      </c>
      <c r="IA9" t="e">
        <f>AND(#REF!,"AAAAAHR2u+o=")</f>
        <v>#REF!</v>
      </c>
      <c r="IB9" t="e">
        <f>AND(#REF!,"AAAAAHR2u+s=")</f>
        <v>#REF!</v>
      </c>
      <c r="IC9" t="e">
        <f>AND(#REF!,"AAAAAHR2u+w=")</f>
        <v>#REF!</v>
      </c>
      <c r="ID9" t="e">
        <f>AND(#REF!,"AAAAAHR2u+0=")</f>
        <v>#REF!</v>
      </c>
      <c r="IE9" t="e">
        <f>AND(#REF!,"AAAAAHR2u+4=")</f>
        <v>#REF!</v>
      </c>
      <c r="IF9" t="e">
        <f>AND(#REF!,"AAAAAHR2u+8=")</f>
        <v>#REF!</v>
      </c>
      <c r="IG9" t="e">
        <f>AND(#REF!,"AAAAAHR2u/A=")</f>
        <v>#REF!</v>
      </c>
      <c r="IH9" t="e">
        <f>AND(#REF!,"AAAAAHR2u/E=")</f>
        <v>#REF!</v>
      </c>
      <c r="II9" t="e">
        <f>AND(#REF!,"AAAAAHR2u/I=")</f>
        <v>#REF!</v>
      </c>
      <c r="IJ9" t="e">
        <f>AND(#REF!,"AAAAAHR2u/M=")</f>
        <v>#REF!</v>
      </c>
      <c r="IK9" t="e">
        <f>AND(#REF!,"AAAAAHR2u/Q=")</f>
        <v>#REF!</v>
      </c>
      <c r="IL9" t="e">
        <f>AND(#REF!,"AAAAAHR2u/U=")</f>
        <v>#REF!</v>
      </c>
      <c r="IM9" t="e">
        <f>AND(#REF!,"AAAAAHR2u/Y=")</f>
        <v>#REF!</v>
      </c>
      <c r="IN9" t="e">
        <f>AND(#REF!,"AAAAAHR2u/c=")</f>
        <v>#REF!</v>
      </c>
      <c r="IO9" t="e">
        <f>IF(#REF!,"AAAAAHR2u/g=",0)</f>
        <v>#REF!</v>
      </c>
      <c r="IP9" t="e">
        <f>AND(#REF!,"AAAAAHR2u/k=")</f>
        <v>#REF!</v>
      </c>
      <c r="IQ9" t="e">
        <f>AND(#REF!,"AAAAAHR2u/o=")</f>
        <v>#REF!</v>
      </c>
      <c r="IR9" t="e">
        <f>AND(#REF!,"AAAAAHR2u/s=")</f>
        <v>#REF!</v>
      </c>
      <c r="IS9" t="e">
        <f>AND(#REF!,"AAAAAHR2u/w=")</f>
        <v>#REF!</v>
      </c>
      <c r="IT9" t="e">
        <f>AND(#REF!,"AAAAAHR2u/0=")</f>
        <v>#REF!</v>
      </c>
      <c r="IU9" t="e">
        <f>AND(#REF!,"AAAAAHR2u/4=")</f>
        <v>#REF!</v>
      </c>
      <c r="IV9" t="e">
        <f>AND(#REF!,"AAAAAHR2u/8=")</f>
        <v>#REF!</v>
      </c>
    </row>
    <row r="10" spans="1:256" x14ac:dyDescent="0.25">
      <c r="A10" t="e">
        <f>AND(#REF!,"AAAAAGv/bgA=")</f>
        <v>#REF!</v>
      </c>
      <c r="B10" t="e">
        <f>AND(#REF!,"AAAAAGv/bgE=")</f>
        <v>#REF!</v>
      </c>
      <c r="C10" t="e">
        <f>AND(#REF!,"AAAAAGv/bgI=")</f>
        <v>#REF!</v>
      </c>
      <c r="D10" t="e">
        <f>AND(#REF!,"AAAAAGv/bgM=")</f>
        <v>#REF!</v>
      </c>
      <c r="E10" t="e">
        <f>AND(#REF!,"AAAAAGv/bgQ=")</f>
        <v>#REF!</v>
      </c>
      <c r="F10" t="e">
        <f>AND(#REF!,"AAAAAGv/bgU=")</f>
        <v>#REF!</v>
      </c>
      <c r="G10" t="e">
        <f>AND(#REF!,"AAAAAGv/bgY=")</f>
        <v>#REF!</v>
      </c>
      <c r="H10" t="e">
        <f>AND(#REF!,"AAAAAGv/bgc=")</f>
        <v>#REF!</v>
      </c>
      <c r="I10" t="e">
        <f>AND(#REF!,"AAAAAGv/bgg=")</f>
        <v>#REF!</v>
      </c>
      <c r="J10" t="e">
        <f>AND(#REF!,"AAAAAGv/bgk=")</f>
        <v>#REF!</v>
      </c>
      <c r="K10" t="e">
        <f>AND(#REF!,"AAAAAGv/bgo=")</f>
        <v>#REF!</v>
      </c>
      <c r="L10" t="e">
        <f>AND(#REF!,"AAAAAGv/bgs=")</f>
        <v>#REF!</v>
      </c>
      <c r="M10" t="e">
        <f>AND(#REF!,"AAAAAGv/bgw=")</f>
        <v>#REF!</v>
      </c>
      <c r="N10" t="e">
        <f>AND(#REF!,"AAAAAGv/bg0=")</f>
        <v>#REF!</v>
      </c>
      <c r="O10" t="e">
        <f>AND(#REF!,"AAAAAGv/bg4=")</f>
        <v>#REF!</v>
      </c>
      <c r="P10" t="e">
        <f>IF(#REF!,"AAAAAGv/bg8=",0)</f>
        <v>#REF!</v>
      </c>
      <c r="Q10" t="e">
        <f>AND(#REF!,"AAAAAGv/bhA=")</f>
        <v>#REF!</v>
      </c>
      <c r="R10" t="e">
        <f>AND(#REF!,"AAAAAGv/bhE=")</f>
        <v>#REF!</v>
      </c>
      <c r="S10" t="e">
        <f>AND(#REF!,"AAAAAGv/bhI=")</f>
        <v>#REF!</v>
      </c>
      <c r="T10" t="e">
        <f>AND(#REF!,"AAAAAGv/bhM=")</f>
        <v>#REF!</v>
      </c>
      <c r="U10" t="e">
        <f>AND(#REF!,"AAAAAGv/bhQ=")</f>
        <v>#REF!</v>
      </c>
      <c r="V10" t="e">
        <f>AND(#REF!,"AAAAAGv/bhU=")</f>
        <v>#REF!</v>
      </c>
      <c r="W10" t="e">
        <f>AND(#REF!,"AAAAAGv/bhY=")</f>
        <v>#REF!</v>
      </c>
      <c r="X10" t="e">
        <f>AND(#REF!,"AAAAAGv/bhc=")</f>
        <v>#REF!</v>
      </c>
      <c r="Y10" t="e">
        <f>AND(#REF!,"AAAAAGv/bhg=")</f>
        <v>#REF!</v>
      </c>
      <c r="Z10" t="e">
        <f>AND(#REF!,"AAAAAGv/bhk=")</f>
        <v>#REF!</v>
      </c>
      <c r="AA10" t="e">
        <f>AND(#REF!,"AAAAAGv/bho=")</f>
        <v>#REF!</v>
      </c>
      <c r="AB10" t="e">
        <f>AND(#REF!,"AAAAAGv/bhs=")</f>
        <v>#REF!</v>
      </c>
      <c r="AC10" t="e">
        <f>AND(#REF!,"AAAAAGv/bhw=")</f>
        <v>#REF!</v>
      </c>
      <c r="AD10" t="e">
        <f>AND(#REF!,"AAAAAGv/bh0=")</f>
        <v>#REF!</v>
      </c>
      <c r="AE10" t="e">
        <f>AND(#REF!,"AAAAAGv/bh4=")</f>
        <v>#REF!</v>
      </c>
      <c r="AF10" t="e">
        <f>AND(#REF!,"AAAAAGv/bh8=")</f>
        <v>#REF!</v>
      </c>
      <c r="AG10" t="e">
        <f>AND(#REF!,"AAAAAGv/biA=")</f>
        <v>#REF!</v>
      </c>
      <c r="AH10" t="e">
        <f>AND(#REF!,"AAAAAGv/biE=")</f>
        <v>#REF!</v>
      </c>
      <c r="AI10" t="e">
        <f>AND(#REF!,"AAAAAGv/biI=")</f>
        <v>#REF!</v>
      </c>
      <c r="AJ10" t="e">
        <f>AND(#REF!,"AAAAAGv/biM=")</f>
        <v>#REF!</v>
      </c>
      <c r="AK10" t="e">
        <f>AND(#REF!,"AAAAAGv/biQ=")</f>
        <v>#REF!</v>
      </c>
      <c r="AL10" t="e">
        <f>AND(#REF!,"AAAAAGv/biU=")</f>
        <v>#REF!</v>
      </c>
      <c r="AM10" t="e">
        <f>IF(#REF!,"AAAAAGv/biY=",0)</f>
        <v>#REF!</v>
      </c>
      <c r="AN10" t="e">
        <f>AND(#REF!,"AAAAAGv/bic=")</f>
        <v>#REF!</v>
      </c>
      <c r="AO10" t="e">
        <f>AND(#REF!,"AAAAAGv/big=")</f>
        <v>#REF!</v>
      </c>
      <c r="AP10" t="e">
        <f>AND(#REF!,"AAAAAGv/bik=")</f>
        <v>#REF!</v>
      </c>
      <c r="AQ10" t="e">
        <f>AND(#REF!,"AAAAAGv/bio=")</f>
        <v>#REF!</v>
      </c>
      <c r="AR10" t="e">
        <f>AND(#REF!,"AAAAAGv/bis=")</f>
        <v>#REF!</v>
      </c>
      <c r="AS10" t="e">
        <f>AND(#REF!,"AAAAAGv/biw=")</f>
        <v>#REF!</v>
      </c>
      <c r="AT10" t="e">
        <f>AND(#REF!,"AAAAAGv/bi0=")</f>
        <v>#REF!</v>
      </c>
      <c r="AU10" t="e">
        <f>AND(#REF!,"AAAAAGv/bi4=")</f>
        <v>#REF!</v>
      </c>
      <c r="AV10" t="e">
        <f>AND(#REF!,"AAAAAGv/bi8=")</f>
        <v>#REF!</v>
      </c>
      <c r="AW10" t="e">
        <f>AND(#REF!,"AAAAAGv/bjA=")</f>
        <v>#REF!</v>
      </c>
      <c r="AX10" t="e">
        <f>AND(#REF!,"AAAAAGv/bjE=")</f>
        <v>#REF!</v>
      </c>
      <c r="AY10" t="e">
        <f>AND(#REF!,"AAAAAGv/bjI=")</f>
        <v>#REF!</v>
      </c>
      <c r="AZ10" t="e">
        <f>AND(#REF!,"AAAAAGv/bjM=")</f>
        <v>#REF!</v>
      </c>
      <c r="BA10" t="e">
        <f>AND(#REF!,"AAAAAGv/bjQ=")</f>
        <v>#REF!</v>
      </c>
      <c r="BB10" t="e">
        <f>AND(#REF!,"AAAAAGv/bjU=")</f>
        <v>#REF!</v>
      </c>
      <c r="BC10" t="e">
        <f>AND(#REF!,"AAAAAGv/bjY=")</f>
        <v>#REF!</v>
      </c>
      <c r="BD10" t="e">
        <f>AND(#REF!,"AAAAAGv/bjc=")</f>
        <v>#REF!</v>
      </c>
      <c r="BE10" t="e">
        <f>AND(#REF!,"AAAAAGv/bjg=")</f>
        <v>#REF!</v>
      </c>
      <c r="BF10" t="e">
        <f>AND(#REF!,"AAAAAGv/bjk=")</f>
        <v>#REF!</v>
      </c>
      <c r="BG10" t="e">
        <f>AND(#REF!,"AAAAAGv/bjo=")</f>
        <v>#REF!</v>
      </c>
      <c r="BH10" t="e">
        <f>AND(#REF!,"AAAAAGv/bjs=")</f>
        <v>#REF!</v>
      </c>
      <c r="BI10" t="e">
        <f>AND(#REF!,"AAAAAGv/bjw=")</f>
        <v>#REF!</v>
      </c>
      <c r="BJ10" t="e">
        <f>IF(#REF!,"AAAAAGv/bj0=",0)</f>
        <v>#REF!</v>
      </c>
      <c r="BK10" t="e">
        <f>IF(#REF!,"AAAAAGv/bj4=",0)</f>
        <v>#REF!</v>
      </c>
      <c r="BL10" t="e">
        <f>IF(#REF!,"AAAAAGv/bj8=",0)</f>
        <v>#REF!</v>
      </c>
      <c r="BM10" t="e">
        <f>IF(#REF!,"AAAAAGv/bkA=",0)</f>
        <v>#REF!</v>
      </c>
      <c r="BN10" t="e">
        <f>IF(#REF!,"AAAAAGv/bkE=",0)</f>
        <v>#REF!</v>
      </c>
      <c r="BO10" t="e">
        <f>IF(#REF!,"AAAAAGv/bkI=",0)</f>
        <v>#REF!</v>
      </c>
      <c r="BP10" t="e">
        <f>IF(#REF!,"AAAAAGv/bkM=",0)</f>
        <v>#REF!</v>
      </c>
      <c r="BQ10" t="e">
        <f>IF(#REF!,"AAAAAGv/bkQ=",0)</f>
        <v>#REF!</v>
      </c>
      <c r="BR10" t="e">
        <f>IF(#REF!,"AAAAAGv/bkU=",0)</f>
        <v>#REF!</v>
      </c>
      <c r="BS10" t="e">
        <f>IF(#REF!,"AAAAAGv/bkY=",0)</f>
        <v>#REF!</v>
      </c>
      <c r="BT10" t="e">
        <f>IF(#REF!,"AAAAAGv/bkc=",0)</f>
        <v>#REF!</v>
      </c>
      <c r="BU10" t="e">
        <f>IF(#REF!,"AAAAAGv/bkg=",0)</f>
        <v>#REF!</v>
      </c>
      <c r="BV10" t="e">
        <f>IF(#REF!,"AAAAAGv/bkk=",0)</f>
        <v>#REF!</v>
      </c>
      <c r="BW10" t="e">
        <f>IF(#REF!,"AAAAAGv/bko=",0)</f>
        <v>#REF!</v>
      </c>
      <c r="BX10" t="e">
        <f>IF(#REF!,"AAAAAGv/bks=",0)</f>
        <v>#REF!</v>
      </c>
      <c r="BY10" t="e">
        <f>IF(#REF!,"AAAAAGv/bkw=",0)</f>
        <v>#REF!</v>
      </c>
      <c r="BZ10" t="e">
        <f>IF(#REF!,"AAAAAGv/bk0=",0)</f>
        <v>#REF!</v>
      </c>
      <c r="CA10" t="e">
        <f>IF(#REF!,"AAAAAGv/bk4=",0)</f>
        <v>#REF!</v>
      </c>
      <c r="CB10" t="e">
        <f>IF(#REF!,"AAAAAGv/bk8=",0)</f>
        <v>#REF!</v>
      </c>
      <c r="CC10" t="e">
        <f>IF(#REF!,"AAAAAGv/blA=",0)</f>
        <v>#REF!</v>
      </c>
      <c r="CD10" t="e">
        <f>IF(#REF!,"AAAAAGv/blE=",0)</f>
        <v>#REF!</v>
      </c>
      <c r="CE10" t="e">
        <f>IF(#REF!,"AAAAAGv/blI=",0)</f>
        <v>#REF!</v>
      </c>
      <c r="CF10" t="e">
        <f>IF(#REF!,"AAAAAGv/blM=",0)</f>
        <v>#REF!</v>
      </c>
      <c r="CG10" t="e">
        <f>IF(#REF!,"AAAAAGv/blQ=",0)</f>
        <v>#REF!</v>
      </c>
      <c r="CH10" t="e">
        <f>IF(#REF!,"AAAAAGv/blU=",0)</f>
        <v>#REF!</v>
      </c>
      <c r="CI10" t="e">
        <f>AND(#REF!,"AAAAAGv/blY=")</f>
        <v>#REF!</v>
      </c>
      <c r="CJ10" t="e">
        <f>IF(#REF!,"AAAAAGv/blc=",0)</f>
        <v>#REF!</v>
      </c>
      <c r="CK10" t="s">
        <v>18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 Datensatz</vt:lpstr>
    </vt:vector>
  </TitlesOfParts>
  <Manager>Peter Bretscher</Manager>
  <Company>Ingenieurbüro für Wirtschaftsentwicklung</Company>
  <LinksUpToDate>false</LinksUpToDate>
  <SharedDoc>false</SharedDoc>
  <HyperlinkBase>www.bengin.net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Business Engineering Vectorprofile</dc:title>
  <dc:creator>Peter Bretscher</dc:creator>
  <cp:keywords>quantifying, visualizing</cp:keywords>
  <dc:description>Registered Copyright</dc:description>
  <cp:lastModifiedBy>Peter Bretscher</cp:lastModifiedBy>
  <cp:lastPrinted>2011-04-04T08:46:10Z</cp:lastPrinted>
  <dcterms:created xsi:type="dcterms:W3CDTF">2011-02-08T18:31:19Z</dcterms:created>
  <dcterms:modified xsi:type="dcterms:W3CDTF">2013-09-24T21:56:56Z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2011 Peter Bretscher</vt:lpwstr>
  </property>
  <property fmtid="{D5CDD505-2E9C-101B-9397-08002B2CF9AE}" pid="3" name="Google.Documents.Tracking">
    <vt:lpwstr>true</vt:lpwstr>
  </property>
  <property fmtid="{D5CDD505-2E9C-101B-9397-08002B2CF9AE}" pid="4" name="Google.Documents.DocumentId">
    <vt:lpwstr>13puBTR4KjhHmhDZqCbzC-Bdg-6qH_ENI2TO3mF1jtgY</vt:lpwstr>
  </property>
  <property fmtid="{D5CDD505-2E9C-101B-9397-08002B2CF9AE}" pid="5" name="Google.Documents.RevisionId">
    <vt:lpwstr>11667745753510475910</vt:lpwstr>
  </property>
  <property fmtid="{D5CDD505-2E9C-101B-9397-08002B2CF9AE}" pid="6" name="Google.Documents.PluginVersion">
    <vt:lpwstr>2.0.1974.7364</vt:lpwstr>
  </property>
  <property fmtid="{D5CDD505-2E9C-101B-9397-08002B2CF9AE}" pid="7" name="Google.Documents.MergeIncapabilityFlags">
    <vt:i4>0</vt:i4>
  </property>
</Properties>
</file>